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даток 7 до рішення сесії (2)" sheetId="1" r:id="rId1"/>
  </sheets>
  <definedNames>
    <definedName name="_xlnm.Print_Titles" localSheetId="0">'Додаток 7 до рішення сесії (2)'!$9:$11</definedName>
    <definedName name="_xlnm.Print_Area" localSheetId="0">'Додаток 7 до рішення сесії (2)'!$A$1:$M$302</definedName>
  </definedNames>
  <calcPr fullCalcOnLoad="1"/>
</workbook>
</file>

<file path=xl/sharedStrings.xml><?xml version="1.0" encoding="utf-8"?>
<sst xmlns="http://schemas.openxmlformats.org/spreadsheetml/2006/main" count="976" uniqueCount="428">
  <si>
    <t xml:space="preserve"> "Про внесення змін до бюджету Балаклійської міської  територіальної громади на 2024 рік"  </t>
  </si>
  <si>
    <t/>
  </si>
  <si>
    <t>Розподіл витрат Балаклійської міської територіальної громади  на реалізацію місцевих/регіональних програм у 2024 році</t>
  </si>
  <si>
    <t>2052400000</t>
  </si>
  <si>
    <t>(код бюджету)</t>
  </si>
  <si>
    <t>Найменування
головного розпорядника коштів місцевого бюджету/
відповідального виконавця, найменування бюджетної
програми згідно з Типовою програмною класифікацією
видатків та кредитування місцевого бюджету</t>
  </si>
  <si>
    <t>Найменування
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</si>
  <si>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</si>
  <si>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</si>
  <si>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</si>
  <si>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</si>
  <si>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</si>
  <si>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</si>
  <si>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</si>
  <si>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</si>
  <si>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</si>
  <si>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</si>
  <si>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</si>
  <si>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</si>
  <si>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</si>
  <si>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</si>
  <si>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</si>
  <si>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</si>
  <si>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0100000</t>
  </si>
  <si>
    <t>Балаклійська міська рада Харківської області</t>
  </si>
  <si>
    <t>0110000</t>
  </si>
  <si>
    <t>0100</t>
  </si>
  <si>
    <t>ДЕРЖАВНЕ УПРАВЛІННЯ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</si>
  <si>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</si>
  <si>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</si>
  <si>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</si>
  <si>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</si>
  <si>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 xml:space="preserve">Програми розвитку місцевого самоврядування Балаклійської  територіальної громади Харківської області на 2022 -2026  роки.
</t>
  </si>
  <si>
    <t>Рішення  XIV сесії Балаклійської міської ради VIII скликання № 521 - VIII від 29.07.2021 року</t>
  </si>
  <si>
    <t>0110180</t>
  </si>
  <si>
    <t>0180</t>
  </si>
  <si>
    <t>0133</t>
  </si>
  <si>
    <t>Інша діяльність у сфері державного управління</t>
  </si>
  <si>
    <t>7000</t>
  </si>
  <si>
    <t>ЕКОНОМІЧНА ДІЯЛЬНІСТЬ</t>
  </si>
  <si>
    <t>0117130</t>
  </si>
  <si>
    <t>7130</t>
  </si>
  <si>
    <t>0421</t>
  </si>
  <si>
    <t>Здійснення  заходів із землеустрою</t>
  </si>
  <si>
    <t>Програми розвитку земельних відносин, раціонального використання  та охорони земель на території Балаклійської територіальної громади Харківської області на 2021-2026 роки</t>
  </si>
  <si>
    <t>Рішенням XIV сесії Балаклійської міської ради VIIIскликання від 29.07ю2021 № 523-VIII</t>
  </si>
  <si>
    <t>0117350</t>
  </si>
  <si>
    <t>7350</t>
  </si>
  <si>
    <t>0443</t>
  </si>
  <si>
    <t>Розроблення схем планування та забудови територій (містобудівної документації)</t>
  </si>
  <si>
    <t>0117370</t>
  </si>
  <si>
    <t>7370</t>
  </si>
  <si>
    <t>0490</t>
  </si>
  <si>
    <t>Реалізація інших заходів щодо соціально-економічного розвитку територій</t>
  </si>
  <si>
    <t>Програма розвитку архівної справи Балаклійської територіальної громади Харківської області на 2022-2026рр</t>
  </si>
  <si>
    <t>Рішення XIV сесії VIII скликання  від 29.07.2021 №519-VII</t>
  </si>
  <si>
    <t>0117377</t>
  </si>
  <si>
    <t>7377</t>
  </si>
  <si>
    <t>Реалізація проектів (заходів) з відновлення інших об’єктів комунальної власності, пошкоджених / знищених внаслідок збройної агресії, за рахунок коштів місцевих бюджетів</t>
  </si>
  <si>
    <t>Програма соціально-економічного розвитку Балаклійської територіальної громади на 2022-2024 роки</t>
  </si>
  <si>
    <t xml:space="preserve">Рішення XIV сесії  Балаклійської міської ради VIII скликання №615-VIII від 29 липня 2021 року </t>
  </si>
  <si>
    <t>0117680</t>
  </si>
  <si>
    <t>7680</t>
  </si>
  <si>
    <t>Членські внески до асоціацій органів місцевого самоврядування</t>
  </si>
  <si>
    <t>8000</t>
  </si>
  <si>
    <t>ІНША ДІЯЛЬНІСТЬ</t>
  </si>
  <si>
    <t>0118240</t>
  </si>
  <si>
    <t>8240</t>
  </si>
  <si>
    <t>0380</t>
  </si>
  <si>
    <t>Заходи та роботи з територіальної оборони</t>
  </si>
  <si>
    <t>Програми забезпечення заходів територіальної оборони Балаклійської міської ради на 2023-2025 роки</t>
  </si>
  <si>
    <t>Розпорядження  № 1864 від 03.10.2023</t>
  </si>
  <si>
    <t>0600000</t>
  </si>
  <si>
    <t>Відділ освіти Балаклійської міської ради Харківської області</t>
  </si>
  <si>
    <t>0610000</t>
  </si>
  <si>
    <t>1000</t>
  </si>
  <si>
    <t>ОСВІТА</t>
  </si>
  <si>
    <t>0611010</t>
  </si>
  <si>
    <t>1010</t>
  </si>
  <si>
    <t>0910</t>
  </si>
  <si>
    <t>Надання дошкільної освіти</t>
  </si>
  <si>
    <t>0611021</t>
  </si>
  <si>
    <t>1021</t>
  </si>
  <si>
    <t>0921</t>
  </si>
  <si>
    <t>Надання загальної середньої освіти закладами загальної середньої освіти за рахунок коштів місцевого бюджету</t>
  </si>
  <si>
    <t>0611142</t>
  </si>
  <si>
    <t>1142</t>
  </si>
  <si>
    <t>0990</t>
  </si>
  <si>
    <t>Інші програми та заходи у сфері освіти</t>
  </si>
  <si>
    <t>Програма профілактики соціального сирітства та соціально-правового захисту і підтримки дітей-сиріт та дітей позбавлених батьківського піклування, на території Балаклійської міської ради Харківської області на 2021-2025 роки</t>
  </si>
  <si>
    <t>Рішення VIII сесії VIII скликання від 30.03.2021 №№ 180-VIII</t>
  </si>
  <si>
    <t>0617321</t>
  </si>
  <si>
    <t>7321</t>
  </si>
  <si>
    <t>Будівництво освітніх установ та закладів</t>
  </si>
  <si>
    <t>0617372</t>
  </si>
  <si>
    <t>7372</t>
  </si>
  <si>
    <t>Реалізація проектів (заходів) з відновлення освітніх установ та закладів, пошкоджених / знищених внаслідок збройної агресії, за рахунок коштів місцевих бюджетів</t>
  </si>
  <si>
    <t>0617384</t>
  </si>
  <si>
    <t>7384</t>
  </si>
  <si>
    <t>Реалізація проектів і заходів за рахунок залишку коштів спеціального фонду державного бюджету, що утворилися станом на 01 січня 2023 року, джерелом формування яких були кредити (позики) від Європейського інвестиційного банку</t>
  </si>
  <si>
    <t>0800000</t>
  </si>
  <si>
    <t>Управління соціального захисту населення Балаклійської міської ради</t>
  </si>
  <si>
    <t>0810000</t>
  </si>
  <si>
    <t>2000</t>
  </si>
  <si>
    <t>ОХОРОНА ЗДОРОВ’Я</t>
  </si>
  <si>
    <t>0812010</t>
  </si>
  <si>
    <t>2010</t>
  </si>
  <si>
    <t>0731</t>
  </si>
  <si>
    <t>Багатопрофільна стаціонарна медична допомога населенню</t>
  </si>
  <si>
    <t>Рішення XX сесії VIII скликання від 16.12.2021 № 985-VIII</t>
  </si>
  <si>
    <t>0812111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</si>
  <si>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</si>
  <si>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</si>
  <si>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</si>
  <si>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0812142</t>
  </si>
  <si>
    <t>2142</t>
  </si>
  <si>
    <t>0763</t>
  </si>
  <si>
    <t>Програми і централізовані заходи боротьби з туберкульозом</t>
  </si>
  <si>
    <t>0812145</t>
  </si>
  <si>
    <t>2145</t>
  </si>
  <si>
    <t>Централізовані заходи з лікування онкологічних хворих</t>
  </si>
  <si>
    <t>0812152</t>
  </si>
  <si>
    <t>2152</t>
  </si>
  <si>
    <t>Інші програми та заходи у сфері охорони здоров’я</t>
  </si>
  <si>
    <t>3000</t>
  </si>
  <si>
    <t>СОЦІАЛЬНИЙ ЗАХИСТ ТА СОЦІАЛЬНЕ ЗАБЕЗПЕЧЕННЯ</t>
  </si>
  <si>
    <t>0813032</t>
  </si>
  <si>
    <t>3032</t>
  </si>
  <si>
    <t>1070</t>
  </si>
  <si>
    <t>Надання пільг окремим категоріям громадян з оплати послуг зв'язку</t>
  </si>
  <si>
    <t>Програми соціального захисту населення Балаклійської міської ради Харківської області на 2022-2025 роки (зі змінами)</t>
  </si>
  <si>
    <t>Розпорядження Начальника Балаклійської військової адміністрації від 22.01.2024 № 260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</si>
  <si>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</si>
  <si>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</si>
  <si>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</si>
  <si>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</si>
  <si>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</si>
  <si>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</si>
  <si>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</si>
  <si>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</si>
  <si>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</si>
  <si>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</si>
  <si>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Програма задоволення потреб осіб/сімей у соціальних послугах Балаклійської міської ради (військової адміністрації) Ізюмського району Харківської області на 2024-2028 роки</t>
  </si>
  <si>
    <t xml:space="preserve">Розпорядження Начальника Балаклійської військової адміністрації від 11.12.2023 № 3525  </t>
  </si>
  <si>
    <t>0813121</t>
  </si>
  <si>
    <t>3121</t>
  </si>
  <si>
    <t>1040</t>
  </si>
  <si>
    <t xml:space="preserve">Утримання та забезпечення діяльності центрів соціальних служб 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</si>
  <si>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</si>
  <si>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</si>
  <si>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</si>
  <si>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0813242</t>
  </si>
  <si>
    <t>3242</t>
  </si>
  <si>
    <t>1090</t>
  </si>
  <si>
    <t>Інші заходи у сфері соціального захисту і соціального забезпечення</t>
  </si>
  <si>
    <t>0900000</t>
  </si>
  <si>
    <t>Служба у справах дітей Балаклійської міської ради</t>
  </si>
  <si>
    <t>0910000</t>
  </si>
  <si>
    <t>0913111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</si>
  <si>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</si>
  <si>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</si>
  <si>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1000000</t>
  </si>
  <si>
    <t>Відділ культури, молоді, спорту та туризму Балаклійської міської ради Харківської області</t>
  </si>
  <si>
    <t>1010000</t>
  </si>
  <si>
    <t>1011080</t>
  </si>
  <si>
    <t>1080</t>
  </si>
  <si>
    <t>0960</t>
  </si>
  <si>
    <t>Надання спеціалізованої освіти мистецькими школами</t>
  </si>
  <si>
    <t>Програма розвитку культури і туризму в Балаклійській міській раді Харківської області на 2022-2026 роки</t>
  </si>
  <si>
    <t>Рішення ХІV сесії Балаклійської міської ради VІІІ скликання № 610-VІІІ від 29 липня 2021 року</t>
  </si>
  <si>
    <t>4000</t>
  </si>
  <si>
    <t>КУЛЬТУРА I МИСТЕЦТВО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</si>
  <si>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</si>
  <si>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</si>
  <si>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</si>
  <si>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</si>
  <si>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</si>
  <si>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</si>
  <si>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</si>
  <si>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</si>
  <si>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</si>
  <si>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</si>
  <si>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</si>
  <si>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1014082</t>
  </si>
  <si>
    <t>4082</t>
  </si>
  <si>
    <t>0829</t>
  </si>
  <si>
    <t>Інші заходи в галузі культури і мистецтва</t>
  </si>
  <si>
    <t>5000</t>
  </si>
  <si>
    <t>ФIЗИЧНА КУЛЬТУРА I СПОРТ</t>
  </si>
  <si>
    <t>1015031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</si>
  <si>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</si>
  <si>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</si>
  <si>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</si>
  <si>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Програма розвитку фізичної культури і спорту в Балаклійській міській раді Харківської області на 2022-2026 роки</t>
  </si>
  <si>
    <t>Рішення ХІV сесії Балаклійської міської ради VІІІ скликання № 609-VІІІ від 29 липня 2021 року</t>
  </si>
  <si>
    <t>1015041</t>
  </si>
  <si>
    <t>5041</t>
  </si>
  <si>
    <t>Утримання та фінансова підтримка спортивних споруд</t>
  </si>
  <si>
    <t>1017324</t>
  </si>
  <si>
    <t>7324</t>
  </si>
  <si>
    <t>Будівництво установ та закладів культури</t>
  </si>
  <si>
    <t>1200000</t>
  </si>
  <si>
    <t>Управління житлово-комунального господарства, транспорту та благоустрою Балаклійської міської ради</t>
  </si>
  <si>
    <t>1210000</t>
  </si>
  <si>
    <t>1213210</t>
  </si>
  <si>
    <t>3210</t>
  </si>
  <si>
    <t>1050</t>
  </si>
  <si>
    <t>Організація та проведення громадських робіт</t>
  </si>
  <si>
    <t>Програма організації громадських робіт та інших робіт тимчасового характеру на території Балаклійської міської ради у 2022-2026 роках</t>
  </si>
  <si>
    <t>Рішення ХV сесії Балаклійської міської ради VІІІ скликання № 628-VІІІ від 9 серпня 2021 року</t>
  </si>
  <si>
    <t>6000</t>
  </si>
  <si>
    <t>ЖИТЛОВО-КОМУНАЛЬНЕ ГОСПОДАРСТВО</t>
  </si>
  <si>
    <t>1216011</t>
  </si>
  <si>
    <t>6011</t>
  </si>
  <si>
    <t>0610</t>
  </si>
  <si>
    <t>Експлуатація та технічне обслуговування житлового фонду</t>
  </si>
  <si>
    <t>1216015</t>
  </si>
  <si>
    <t>6015</t>
  </si>
  <si>
    <t>0620</t>
  </si>
  <si>
    <t>Забезпечення надійної та безперебійної експлуатації ліфтів</t>
  </si>
  <si>
    <t>1216016</t>
  </si>
  <si>
    <t>6016</t>
  </si>
  <si>
    <t>Впровадження засобів обліку витрат та регулювання споживання води та теплової енергії</t>
  </si>
  <si>
    <t>1216030</t>
  </si>
  <si>
    <t>6030</t>
  </si>
  <si>
    <t>Організація благоустрою населених пунктів</t>
  </si>
  <si>
    <t>Програма проведення ремонту та утримання об"єктів благоустрою на території Балаклійської міської ради Харківської області на 2022-2024 роки</t>
  </si>
  <si>
    <t>Рішення ХІV сесії Балаклійської міської ради VІІІ скликання № 617-VІІІ від 29 липня 2021 року</t>
  </si>
  <si>
    <t>1217310</t>
  </si>
  <si>
    <t>7310</t>
  </si>
  <si>
    <t>Будівництво об'єктів житлово-комунального господарства</t>
  </si>
  <si>
    <t>1217330</t>
  </si>
  <si>
    <t>7330</t>
  </si>
  <si>
    <t>Будівництво інших об`єктів комунальної власності</t>
  </si>
  <si>
    <t>Програми розвитку та фінансової підтримки комунальних підприємств  Балаклійської міської ради на 2022-2026 роки</t>
  </si>
  <si>
    <t>Рішення виконавчого комітету Балаклійської міської територіальної громади від 28.10.2022 № 90</t>
  </si>
  <si>
    <t>1217370</t>
  </si>
  <si>
    <t>1217375</t>
  </si>
  <si>
    <t>7375</t>
  </si>
  <si>
    <t>Реалізація проектів (заходів) з відновлення об`єктів житлового фонду, пошкоджених / знищених внаслідок збройної агресії, за рахунок коштів місцевих бюджетів</t>
  </si>
  <si>
    <t>1217377</t>
  </si>
  <si>
    <t>1217461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</si>
  <si>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</si>
  <si>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</si>
  <si>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</si>
  <si>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3700000</t>
  </si>
  <si>
    <t>Фінансове управління Балаклійської міської ради Харківської області</t>
  </si>
  <si>
    <t>3710000</t>
  </si>
  <si>
    <t>9000</t>
  </si>
  <si>
    <t>МІЖБЮДЖЕТНІ ТРАНСФЕРТИ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</si>
  <si>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</si>
  <si>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</si>
  <si>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</si>
  <si>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</si>
  <si>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</si>
  <si>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</si>
  <si>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Комплексної Програми взаємодії з правоохоронними органами та профілактики правопорушень Балаклійської міської ради на 2021-2025 роки</t>
  </si>
  <si>
    <t>Програми підтримки військових частин Збройних Сил України на 2023-2024 роки</t>
  </si>
  <si>
    <t>X</t>
  </si>
  <si>
    <t>УСЬОГО</t>
  </si>
  <si>
    <t>Додаток №6</t>
  </si>
  <si>
    <t>КП «Балаклійський Житлокомунсервіс» БМР ХО - 3 201 152 грн.: Придбання матеріалів для ремонту внутрішньо будинкових мереж – 500 000 грн; Придбання кодових замків та датчиків руху в під’їзди багатоквартирних житлових будинків – 70 000 грн., теплопостачання будівлі готелю «Ювілейний» - 141 189 грн., електроенергія, спожива в готелі «Ювілейний» - 89 963 грн., заробітну плату працівників підприємства та нарахування на неї – 1 900 000 грн., придбання матеріалів для облаштування освітлення найпростіших укриттів в багатоквартирних житлових будинках в Балаклійській територіальній громаді – 500 000 грн.;</t>
  </si>
  <si>
    <t>Військова частина А 1352 (на проведення відновлювальних та ремонтних робіт, для закупівлі будівельних матеріалів)</t>
  </si>
  <si>
    <t>Військова частина А 1962 (на придбання безпілотних летальних апаратів типу FVP дронів зі скидами)</t>
  </si>
  <si>
    <t>Філія  "Балаклійський райавтодор" Дочірнього підприємства "Харківський облавтодор" ВАТ Державна Акціонерна Компанія "Автомобільні дороги України"(на придбання запасних частин)</t>
  </si>
  <si>
    <t>КП "Балаклійське АТП" на придбання паливно-мастильних матеріалів (за рахунок субвенції Савинської селищної територіальної громади)</t>
  </si>
  <si>
    <t>КП "Балаклійське АТП" (на придбання паливно-мастильних матеріалів)</t>
  </si>
  <si>
    <t>КП "Балаклійське АТП" (на капітальний ремон автобуса "Богдан")</t>
  </si>
  <si>
    <t>ВБ "Бадрук" (на електроенергію)</t>
  </si>
  <si>
    <t>КП "Балаклійський водоканал" БМР ХО (на заробітну плату з нарахуванням працівників підприємства за лютий -1095930 грн.; розподіл електричної енергії АТ "Харківобленерго" - 500000 грн.; погашення заборгованості по ТОВ "Мегаенерго Постач" за постачання електричної енергії за січень-лютий 2024 - 900000 грн.)</t>
  </si>
  <si>
    <t>КП "Балаклійська керуюча компанія " БМР ХО (на заробітну плату з нарахуванням - 172222 грн.; консультаційні та юридичні послуги - 50000 грн.; набір консультаційних послуг - 40000 грн.; послуги у сфері локальних мереж - 18000 грн.)</t>
  </si>
  <si>
    <t>КП "Балаклійські теплові мережі" БМР ХО (на погашення заборгованості Харківська філія ТОВ "Газорозподільні мережі України" - розподіл природного газу січень-березень 2024 - 500000 грн.; АТ "Харківгаз" - транспортування природнього газу до 01.07.2023 - 500000 грн.;  АТ "Харківобленерго" - розподіл/реактивна електроенергія січень-лютий 2024 - 500000 грн.; ПРАТ "Харківенергозбут" - споживання основної електроенергії листопад 2023 - лютий 2024 - 1000000.)</t>
  </si>
  <si>
    <t>КП "Балаклійські теплові мережі" БМР ХО (на виготовлення ПКД по об'єкту "Нове будівництво блочної газової котельної для опалення 2-х багатоквартирних житлових будинків, які розташовані за адресами: вул. Центральна, 2А, вул. Центральна, 2Б, м. Балаклія, Ізюмський район Харківська область")</t>
  </si>
  <si>
    <t>КП "Водяний" (на придбання матеріалів для будівництва ангару для шкільного автобусу)</t>
  </si>
  <si>
    <t>Військова частина А 4784 (на придбання підвісного комплексу для дронів коптерного типу 1,5О - 146250 грн., підвісного комплексу для дронів коптерного типу- 1,5Т - 153750 грн.)</t>
  </si>
  <si>
    <t>Філія  "Балаклійський райавтодор" Дочірнього підприємства "Харківський облавтодор" ВАТ Державна Акціонерна Компанія "Автомобільні дороги України"(на придбання паливно мастильних матеріалів)</t>
  </si>
  <si>
    <t>КП "Балаклійська керуюча компанія " БМР ХО (для виплати заробітної плати та нарахування на неї за січень 2024 року)</t>
  </si>
  <si>
    <t>КП "Водяний" (на придбання бензопили)</t>
  </si>
  <si>
    <t>КП "Балаклійський водоканал" БМР ХО (для виплати заробітної плати та нарахування на неї за січень 2024 року - 450000 грн., погашення заборгованості по електроенергії - 555182 грн.)</t>
  </si>
  <si>
    <t>КП "Балаклійський водоканал" БМР ХО (гідродінамічне очищення КНС та ділянок каналізаційної мережі в м. Балаклія Ізюмського району Харківської області за допомогою мулососу та ГУВТ)</t>
  </si>
  <si>
    <t>КП "Джерело" (детальне обстеження багатоквартирного житлового будинку Харківська область, с. Мілова, вул. Шкільна, 5 - 63000 грн., ремонт скважини №4 - 70000 грн.)</t>
  </si>
  <si>
    <t>КП "Балаклійський Житлокомунсервіс" БМР ХО ( поточний ремон вводу централізованого водопостачання нежитлової будівлі за адресою: пл. ім. В.Й. Казмірука, 6 в м. Балаклія Ізюмського району Харківської області - 100000 грн., поточний ремонт внутрішньобудинкових мереж централізованого водопостачання нежитлової будівлі за адресою: пл. ім. В.Й. Казмірука, 6 в м. Балаклія Ізюмського району Харківської області - 100000 грн.)</t>
  </si>
  <si>
    <t>Відділ поліції № 1 Ізюмського районного управління поліції ГУНП в Харківській області ( на придбання будівельних матеріалів, склопакетів, електрозберігаючих освітлювальних приладів, лінолеуму, офісних меблів та сплати за послуги ремонту)</t>
  </si>
  <si>
    <t>Військовий інститут танкових військ Національного технічного університету "Харківський політехнічний інститут" (для надання допомоги на відновлення матеріально-технічної бази інституту (поточний ремонт мереж опалення та приміщень))</t>
  </si>
  <si>
    <t>КП "Балаклійські теплові мережі" (на погашення заборгованості Харківська філія ТОВ "Газорозподільні мережі України" (розподіл природнього газу) -500000 грн., АТ "Харківгаз" (транспортування природнього газу) -500000 грн.)</t>
  </si>
  <si>
    <t>ГУНП в Харківській області на придбання паливно-мастильних матеріалів для подальшого забезпечення службових автомобілів поліцейських офіцерів громади.</t>
  </si>
  <si>
    <t>КП "Водяний" (на заробітну плату - 581967 грн., нарахування на оплату праці - 128033 грн., електроенергію - 200000 грн.)</t>
  </si>
  <si>
    <t>КП "Джерело" (на заробітну плату - 335656 грн., нарахування на оплату праці - 73844 грн., електроенергію - 190500 грн)</t>
  </si>
  <si>
    <t>КП "Комунальник - 1" (на заробітну плату - 282408 грн., нарахування на оплату праці - 60674 грн., електроенергію - 66918 грн. )</t>
  </si>
  <si>
    <t>КП "Асіївський комунальник" (на заробітну плату - 311475 грн., нарахування на оплату праці - 68525 грн., електроенергію - 300000 грн. )</t>
  </si>
  <si>
    <t>Поточний ремон водогону в Чепільському старостинському окрузі Ізюмського району Харківської області</t>
  </si>
  <si>
    <t>Об'єкт :МБ/Аварійно-відновлювальні роботи (капітальний ремонт) адміністративної будівлі Міловського старостинського округу, яка розташована за адресою: Харківська обл.., Ізюмський р-н (кол. Балаклійський р-н) с. Мілова, вул. Нова, 2(2011)</t>
  </si>
  <si>
    <t>Об'єкт :МБ/Аварійно-відновлювальні роботи (капітальний ремонт) адміністративної будівлі Вербівського старостинського округу, яка розташована за адресою: Харківська обл.., Ізюмський р-н (кол. Балаклійський р-н) с. Вербівка, вул. Центральна, 67 (2012)</t>
  </si>
  <si>
    <t>Об'єкт :В/З ПКД Капітальний ремонт споруди цивільного захисту – протирадіаційне укриття №76077 розташованого в підвалі Вербівського закладу дошкільної освіти (ясла-садок) Балаклійської міської ради Харківської області, за адресою: Харківська область, Ізюмський район, село Вербівка, вулиця Тернова, будинок 38»         (2060)</t>
  </si>
  <si>
    <t>Об'єкт :В/З Співфінансування з місцевого бюджету на виконання будівельних робіт по об’єкту «Капітальний ремонт приміщень підвалу з влаштуванням найпростіших укриттів цивільного захисту Балаклійського ліцею № 1 ім. О.А.Тризни Балаклійської міської ради Харківської області, розташованого за адресою вул. Соборна, 95, м. Балаклія, Балаклійський р-н, Харківська обл. (Коригування) (2061)</t>
  </si>
  <si>
    <t>Об'єкт :М/Б виконання будівельних робіт, технагляду, авторського нагляду по закінченню об’єкту«Капітальний ремонт приміщень підвалу з влаштуванням найпростіших укриттів цивільного захисту Балаклійського ліцею № 1 ім. О.А.Тризни Балаклійської міської ради Харківської області, розташованого за адресою вул. Соборна, 95, м. Балаклія, Балаклійський р-н, Харківська обл.(Коригування)»(2072)</t>
  </si>
  <si>
    <t>Об'єкт :В/З Розробка ПКД «Реконструкція захисної споруди цивільного захисту (протирадіаційне укриття) у  підвалі будівлі Шевелівського ліцею Балаклійської міської ради Харківської області, за адресою: Харківська область, Ізюмський район, село Шевелівка,  вулиця Молодіжна, будинок 1»(2062)</t>
  </si>
  <si>
    <t>Об'єкт :В/З Розробка ПКД з оплатою за проведення експертизи, геодезичних та геологічних робіт по об’єкту «Нове будівництво захисної споруди цивільного захисту у Петрівському закладі дошкільної освіти (ясла-садок) Балаклійської міської ради Харківської області, за адресою: Харківська обл., Ізюмський р-н, село Петрівське, пров. Центральний, будинок 1/22»     (2063)</t>
  </si>
  <si>
    <t>Об'єкт :М/Б Нове будівництво захисної споруди цивільного захисту у Балаклійському ліцеї № 4 Балаклійської міської ради Харківської області, за адресою: Харківська обл., Ізюмський р-н, місто Балаклія, вул. Гагаріна, будинок 14(2071)</t>
  </si>
  <si>
    <t>Об'єкт :МБ/ «Аварійно-відновлювальні роботи (капітальний ремонт) будівлі А-3 та будівлі «Г» (тиру), з улаштуванням споруди цивільного захисту, Балаклійського ліцею № 4 Балаклійської міської ради Харківської області, за адресою: Харківська область, Ізюмський район, місто Балаклія, вулиця Гагаріна, будинок 14» (співфінансування з міського бюджету)
(2042)</t>
  </si>
  <si>
    <t>Об'єкт :В/З «Аварійно-відновлювальні роботи (капітальний ремонт) будівлі А-3 та будівлі «Г») (тиру), з улаштуванням споруди цивільного захисту, Балаклійського ліцею № 4 Балаклійської міської ради Харківської області, за адресою: Харківська область, Ізюмський район, місто Балаклія, вулиця Гагаріна, будинок 14» (2064)</t>
  </si>
  <si>
    <t>Об'єкт :М/Б«Аварійно-відновлювальні роботи (капітальний ремонт) покрівлі, плит перекриття  та стін будівлі Петрівського закладу дошкільної освіти (ясла-садок) Балаклійської міської ради Харківської області, за адресою: Харківська область, Ізюмський район, село Петрівське, пров. Центральний, 1/22»(2067)</t>
  </si>
  <si>
    <t>Об'єкт :М/Б  «Аварійно-відновлювальні роботи (капітальний ремонт) покрівлі, плит перекриття  та стін будівлі Петрівського закладу дошкільної освіти (ясла-садок) Балаклійської міської ради Харківської області, за адресою: Харківська область, Ізюмський район, село Петрівське, пров. Центральний, 1/22(коригування)»
(2068)</t>
  </si>
  <si>
    <t>Об'єкт :МБ«Реконструкція та реставрація інших об”єктів» для Розробки ПКД «Аварійно-відновлювальні роботи (реконструкція)  будівлі Вербівського ліцею Балаклійської міської ради Харківської області,  за адресою: Харківська область, Ізюмський район, село Вербівка, вулиця Центральна, будинок 68» (2069)</t>
  </si>
  <si>
    <t>Об'єкт :М/Б виготовлення проектно-кошторисної документації на об’єкт«Аварійно-відновлювальні роботи (капітальний ремонт) покрівлі та заміна вікон, дверей будівлі Балаклійського дошкільного навчального закладу (ясла-садок) № 10 Балаклійської міської ради Харківської області, за адресою: Харківська обл., Ізюмський район, місто Балаклія, провулок 1 Травня, будинок 14»(2073)</t>
  </si>
  <si>
    <t>Об'єкт :ЄІБ/ «Аварійно-відновлювальні роботи (капітальний ремонт) будівлі А-3 та будівлі «Г» (тиру), з улаштуванням споруди цивільного захисту, Балаклійського ліцею № 4 Балаклійської міської ради Харківської області, за адресою: Харківська область, Ізюмський район, місто Балаклія, вулиця Гагаріна, будинок 14»(2075)</t>
  </si>
  <si>
    <t>Об'єкт :М/Б виготовлення проєктно-кошторисної документації та експертизи проєкту «Ремонт (реставраційний) будівлі Комунального закладу Балаклійський краєзнавчий музей  Балаклійської міської ради Харківської області, розташованого за адресою: вул. Соборна, буд. 97, м. Балаклія Харківської області»(2074)</t>
  </si>
  <si>
    <t>Об'єкт :М/Б Капітальний ремонт покрівлі багатоквартирного житлового будинку по вул. Партизанська,3 у м. Балаклія Харківської області»(співфінансування (30%) переможцю  обласного конкурсу проектів місцевого та регіонального розвитку «Разом в майбутнє» по проекту «Відновлення житлових умов для проживання соціально незахищених категорій громадян, які проживають у багатоквартирному житловому будинку за адресою: вул. Партизанська,3 у м. Балаклія(2008)</t>
  </si>
  <si>
    <t>Об'єкт :М/Б«Капітальний ремонт ліфтів в багатоквартирних житлових будинках в м. Балаклія Ізюмського району Харківської області».(2045)</t>
  </si>
  <si>
    <t>Об'єкт :М/Б Капітальний ремонт (благоустрій) ділянки території міського кладовища Балаклійської міської ради Харківської області за адресою: провулок Шосейний, м. Балаклія Харківської області(2076)</t>
  </si>
  <si>
    <t>Об'єкт :МБ/ Реконструкція системи газопостачання житлового будинку по вул. 1 Травня, 25 в м. Балаклія Харківської області(2032)</t>
  </si>
  <si>
    <t>Об'єкт :МБ/ Реконструкція системи газопостачання житлового будинку по вул. Гагаріна, 11 в м. Балаклія Харківської області(2033)</t>
  </si>
  <si>
    <t>Об'єкт :МБ/ Реконструкція системи газопостачання житлового будинку по вул. Газовиків, 5/10 в м. Балаклія Харківської області(2034)</t>
  </si>
  <si>
    <t>Об'єкт :МБ/ Реконструкція системи газопостачання житлового будинку по вул. Соборна, 54 в м. Балаклія Харківської області(2035)</t>
  </si>
  <si>
    <t>Об'єкт :МБ/ Реконструкція системи газопостачання житлового будинку по вул. Івана Франка, 28 в м. Балаклія Харківської області(2036)</t>
  </si>
  <si>
    <t>Об'єкт :МБ/ Реконструкція системи газопостачання житлового будинку по вул. Центральна, 2А в м. Балаклія Харківської області(2037)</t>
  </si>
  <si>
    <t>Об'єкт :МБ/ Реконструкція системи газопостачання житлового будинку по пров. Шевченка, 7 в м. Балаклія Харківської області(2038)</t>
  </si>
  <si>
    <t>Об'єкт :МБ/ Реконструкція систем газопостачання житлових будинків по вулицям м. Балаклія Харківської області - Приєднання до газорозподільної системи та отримання технічних умов(2039)</t>
  </si>
  <si>
    <t>Об'єкт :МБ/ Виконання проєктних, науково-проєктних, вишукувальних робіт «Реконструкція ділянок газопроводу по вул. Соборна, Центральна, пров. 1 Травня, пл. Ростовцева в м. Балаклія Харківської області»(2040)</t>
  </si>
  <si>
    <t>Об'єкт :МБ/ Виконання проєктних, науково-проєктних, вишукувальних робіт «Реконструкція ділянок газопроводу по вул. І. Франка та Гагаріна в м. Балаклія Харківської області»(2041)</t>
  </si>
  <si>
    <t>Об'єкт :МБ/ Реконструкція існуючої котельної за адресою: Харківська область, м. Балаклія, вул. Партизанська, 5-Г(2019)</t>
  </si>
  <si>
    <t>Об'єкт :М/Б Aвapiйнo-вiдбудoвнi poбoти (кaпiтaльний peмoнт) чacтини фacaду тa пoкpiвлi бaгaтoквapтиpнoгo житлoвoгo будинку зa aдpecoю: Хapкiвcькa oбл., Iзюмcький paйoн, м. Бaлaклiя, вул. O. Пeтpуceнкo, 8(2006)</t>
  </si>
  <si>
    <t>Об'єкт :М/Б Аварійно - відновлювані роботи (капітальний ремонт) покрівлі, зовнішніх стін, віконних та дверних блоків багатоквартирного житлового будинка за адресою: вул. Генерала Бобкіна, 2 в с.Гусарівка Гусарівського старостинського округу (2007)</t>
  </si>
  <si>
    <t>Об'єкт :М/Б Аварійно-відновлювальні  роботи (капітальний ремонт) несучіх стін та конструкцій, покрівлі, зовнішніх стін, віконних та дверних блоків багатоквартирного житлового будинку за адресою: вул. Жовтнева, 6 в м. Балаклія Ізюмського району Харківської області(2009)</t>
  </si>
  <si>
    <t>Об'єкт :МБ/Аварійно-відновлювальні  роботи (капітальний ремонт)покрівлі,зовнішніх стін, віконних та дверних блоків багатоквартирного житлового будинку за адресою:вул. Арсенальна,25 в м. Балаклія, Ізюмського району, Харківської області(2010)</t>
  </si>
  <si>
    <t>Об'єкт :МБ/Аварійно-відновлювальні  роботи (капітальний ремонт) багатоквартирного житлового будинку за адресою: вул. Шкільна, 3 в с. Мілова Міловського старостинського округу Балаклійської територіальної громади Ізюмського району Харківської області(2014)</t>
  </si>
  <si>
    <t>Об'єкт :МБ/ «Аварійно-відновлювальні роботи (капітальний ремонт) багатоквартирного житлового будинку за адресою: вул. Молодіжна, 4 в с. Нова Гусарівка Ізюмського району, Харківської області».(2015)</t>
  </si>
  <si>
    <t>Об'єкт :МБ/Аварійно-відновлювальні  роботи (капітальний ремонт)  багатоквартирного житлового будинку за адресою: вул. Арсенальна, 22 в м. Балаклія Ізюмського району Харківської області (2017)</t>
  </si>
  <si>
    <t>Об'єкт :МБ/Аварійно-відновлювальні роботи (капітальний ремонт) покрівлі житлового будинку за адресою: вул. Алієва, 5 (ОСББ № 5 «УСПІХ») в м. Балаклія Ізюмського району Харківської області (2022)</t>
  </si>
  <si>
    <t>Об'єкт :МБ/ Аварійно-відновлювальні роботи (капітальний ремонт) покрівлі, зовнішніх стін,віконних та дверних блоків  багатоквартирного житлового будинку за адресою : Харківська область, Ізюмський район, м. Балаклія, вул. Центральна,2а (2023)</t>
  </si>
  <si>
    <t>Об'єкт :МБ/ Аварійно-відновлювальні  роботи (капітальний ремонт) багатоквартирного житлового будинку за адресою: вул. Шкільна, 1 в с. Мілова Міловського старостинського округу Балаклійської територіальної громади Ізюмського району Харківської області (2024)</t>
  </si>
  <si>
    <t>Об'єкт :МБ/ Аварійно-відновлювальні  роботи (капітальний ремонт) багатоквартирного житлового будинку за адресою: вул. Шкільна, 2 в с. Мілова Міловського старостинського округу Балаклійської територіальної громади Ізюмського району Харківської області (2025)</t>
  </si>
  <si>
    <t>Об'єкт :МБ/ Аварійно-відновлювальні  роботи (капітальний ремонт) багатоквартирного житлового будинку за адресою: вул. Шкільна, 4 в с. Мілова Міловського старостинського округу Балаклійської територіальної громади Ізюмського району Харківської області (2026)</t>
  </si>
  <si>
    <t>Об'єкт :МБ/ Аварійно-відновлювальні  роботи (капітальний ремонт) багатоквартирного житлового будинку за адресою: вул. Шкільна, 6 в с. Мілова Міловського старостинського округу Балаклійської територіальної громади Ізюмського району Харківської області (2027)</t>
  </si>
  <si>
    <t>Об'єкт :МБ/ Аварійно-відновлювальні  роботи (капітальний ремонт) багатоквартирного житлового будинку за адресою: вул. Арсенальна, 7 в м. Балаклія  Ізюмського району Харківської області (2028)</t>
  </si>
  <si>
    <t>Об'єкт :МБ/ Аварійно-відновлювальні  роботи (капітальний ремонт) багатоквартирного житлового будинку за адресою: вул. Арсенальна, 27 в м. Балаклія  Ізюмського району Харківської області (2029)</t>
  </si>
  <si>
    <t>Об'єкт :МБ/ Аварійно-відновлювальні  роботи (капітальний ремонт) багатоквартирного житлового будинку за адресою: вул. Арсенальна, 28 в м. Балаклія  Ізюмського району Харківської області (2030)</t>
  </si>
  <si>
    <t>Об'єкт :МБ/ Аварійно-відновлювальні роботи (капітальний ремонт) багатокв. ж/б за адресою: вул. Л.Лимаря, 12, в м. Балаклія, Ізюмського району Харківської області (2031)</t>
  </si>
  <si>
    <t>Об'єкт :МБ/ «Аварійно-відновлювальні роботи (капітальний ремонт) покрівлі, зовнішніх стін, віконних та дверних блоків багатоквартирного житлового будинку за адресою: вул. Центральна, 16 в с. Слобожанське».(2044)</t>
  </si>
  <si>
    <t>Об'єкт :М/Б«Аварійно-відновлювальні  роботи (капітальний ремонт) багатоквартирного житлового будинку за адресою: вул. Арсенальна, 29 в м. Балаклія  Ізюмського району Харківської області» (2049)</t>
  </si>
  <si>
    <t>Об'єкт :М/Б«Аварійно-відновлювальні  роботи (капітальний ремонт) частини фасаду та місць загального користування багатоквартирного житлового будинку за адресою: вул. О.Петрусенко, 8 в м. Балаклія  Ізюмського району Харківської області» (2050)</t>
  </si>
  <si>
    <t>Об'єкт :М/Б«Аварійно-відновлювальні  роботи (капітальний ремонт) багатоквартирного житлового будинку за адресою: вул. Центральна, 5 в м. Балаклія  Ізюмського району Харківської області» (2051)</t>
  </si>
  <si>
    <t>Об'єкт :М/Б«Аварійно-відновлювальні  роботи (капітальний ремонт) багатоквартирного житлового будинку за адресою: вул. Центральна, 9 в м. Балаклія  Ізюмського району Харківської області» (2052)</t>
  </si>
  <si>
    <t>Об'єкт :М/Б«Аварійно-відновлювальні  роботи (капітальний ремонт) частини багатоквартирного житлового будинку за адресою: вул. Газовиків, 7 в м. Балаклія  Ізюмського району Харківської області» (2055)</t>
  </si>
  <si>
    <t>Об'єкт :М/Б«Аварійно-відновлювальні  роботи (капітальний ремонт) частини багатоквартирного житлового будинку за адресою: вул. Газовиків, 9 в м. Балаклія  Ізюмського району Харківської області» (2056)</t>
  </si>
  <si>
    <t>Об'єкт :М/Б«Аварійно-відновлювальні  роботи (капітальний ремонт) частини багатоквартирного житлового будинку за адресою: вул. І.Франка, 22 в м. Балаклія  Ізюмського району Харківської області»(2057)</t>
  </si>
  <si>
    <t>Об'єкт :М/Б«Аварійно-відновлювальні  роботи (капітальний ремонт) частини багатоквартирного житлового будинку за адресою: вул. І.Франка, 26 в м. Балаклія  Ізюмського району Харківської області» (2058)</t>
  </si>
  <si>
    <t>Об'єкт :М/Б Аварійно-відбудовні роботи (капітальний ремонт) несучіх стін та конструкцій, зовнішніх стін, віконних та дверних блоків багатоквартирного житлового будинку за адресою: вул. Жовтнева, 12 в м. Балаклія Ізюмського району Харківської області(2077)</t>
  </si>
  <si>
    <t>Об'єкт :М/Б Аварійно-відновлювальні роботи (капітальний ремонт) покрівлі багатоквартирного житлового будинку за адресою: вул. Центральна, 32 (ОСББ «Борщівський Добробут» у с. Борщівка Ізюмського району Харківської області(2078)</t>
  </si>
  <si>
    <t>Об'єкт :МБ «Аварійно-відновлювальні роботи (капітальний ремонт) покрівлі, перекриття, зовнішніх стін та місць загального користування багатоквартирного житлового будинку за адресою: вул. Молодіжна, 6 в с. Нова Гусарівка Новогусарівського старостинського округу Ізюмського району Харківської області»(2080)</t>
  </si>
  <si>
    <t>Об'єкт :МБ/Відновлення (капітальний ремонт) символічного знаку «Я люблю Балаклію» на території міста Балаклія Ізюмського району Харківської області (ліквідація наслідків бойових дій)(2013)</t>
  </si>
  <si>
    <t>Об'єкт :МБ/Аварійно-відновлювальні роботи (капітальний ремонт) мереж зовнішнього освітлення населених пунктів Балаклійської територіальної громади Ізюмського району Харківської області(2018)</t>
  </si>
  <si>
    <t>Об'єкт :МБ Експертиза проєкту «Реконструкція мосту через річку Балаклійка по вул. Жовтнева у м. Балаклія Ізюмського району Харківської області»(2079)</t>
  </si>
  <si>
    <t>Об'єкт :В/З Розроблення проектно-кошторисної документації для проведення капітального ремонту об’єкту, що розташоване за адресою: Харківська обл., Ізюмський район, м. Балаклія, вул. Покровська, 15 та облаштування території  (2070)</t>
  </si>
  <si>
    <t>Об'єкт :М/БРозробки ПКД «Аварійно-відновлювальні роботи (капітальний ремонт) внутрішніх приміщень будівлі Петрівського закладу дошкільної освіти(ясла-садок) Балаклійської міської ради Харківської області, за адресою: Харківська обл., Ізюмський р-н, село Петрівське, пров. Центральний, будинок 1/22»  (2066)</t>
  </si>
  <si>
    <t>Об'єкт :М/БМ/Б Розробки ПКД «Аварійно-відновлювальні роботи (капітальний ремонт) системи опалення Петрівського закладу дошкільної освіти(ясла-садок) Балаклійської міської ради Харківської області, за адресою: Харківська обл., Ізюмський р-н, село Петрівське, пров. Центральний, будинок 1/22»    (2065)</t>
  </si>
  <si>
    <t>М/Б "Аварійно-відновлювальні роботи (капітальний ремонт) покрівлі багатоквартирного житлового будинку за адресою: вул. Партизанська, 3, м. Балаклія, Ізюмського району, Харківської області" (2088)</t>
  </si>
  <si>
    <t>Реалізація проектів (об`єктів, заходів) за рахунок коштів фонду ліквідації наслідків збройної агресії</t>
  </si>
  <si>
    <t>СДБ ФЛ/ Аварійно-відновлювальні  роботи (капітальний ремонт) багатоквартирного житлового будинку за адресою: вул. Шкільна, 1 в с. Мілова Міловського старостинського округу Балаклійської територіальної громади Ізюмського району Харківської області (2081)</t>
  </si>
  <si>
    <t>СДБ ФЛ/ Аварійно-відновлювальні  роботи (капітальний ремонт) багатоквартирного житлового будинку за адресою: вул. Шкільна, 2 в с. Мілова Міловського старостинського округу Балаклійської територіальної громади Ізюмського району Харківської області (2082)</t>
  </si>
  <si>
    <t>СДБ ФЛ/ Аварійно-відновлювальні  роботи (капітальний ремонт) багатоквартирного житлового будинку за адресою: вул. Арсенальна, 28 в м. Балаклія  Ізюмського району Харківської області (2087)</t>
  </si>
  <si>
    <t>СДБ ФЛ/ Аварійно-відновлювальні  роботи (капітальний ремонт) багатоквартирного житлового будинку за адресою: вул. Арсенальна, 27 в м. Балаклія  Ізюмського району Харківської області (20860</t>
  </si>
  <si>
    <t>СДБ ФЛ/ Аварійно-відновлювальні  роботи (капітальний ремонт) багатоквартирного житлового будинку за адресою: вул. Арсенальна, 7 в м. Балаклія  Ізюмського району Харківської області (2085)</t>
  </si>
  <si>
    <t>СДБ ФЛ/ Аварійно-відновлювальні  роботи (капітальний ремонт) багатоквартирного житлового будинку за адресою: вул. Шкільна, 6 в с. Мілова Міловського старостинського округу Балаклійської територіальної громади Ізюмського району Харківської області (2084)</t>
  </si>
  <si>
    <t>СДБ ФЛ/ Аварійно-відновлювальні  роботи (капітальний ремонт) багатоквартирного житлового будинку за адресою: вул. Шкільна, 4 в с. Мілова Міловського старостинського округу Балаклійської територіальної громади Ізюмського району Харківської області (2083)</t>
  </si>
  <si>
    <t>КП «Комунальник-1»  для фінансової підтримки  - 368 858 грн (травень), у т. ч. на заробітну плату – 78 830 грн., нарахування на оплату праці – 15 624 грн., оплату електроенергії – 30 281 грн., відшкодування послуг елекронергії с. Гусарівка – 57 992 грн., податок за надри та спецводовикористання – 15 000 грн., санепідемстанція послуги аналізу води – 45 912 грн., придбання матеріалів та запчастин на роторну косу, бензокоси та інші матеріали – 47 000 грн., паливно-мастильні матеріали для обкосу територій – 21 000 грн., ремонт насосів – 25 000 грн., матеріали для ремонту водогону в с. Гусарівка – 32 219 грн.;</t>
  </si>
  <si>
    <t>КП «Водяний» для фінансової підтримки - 21 800 грн (травень), з них на відновлення вуличного освітлення – 6 800 грн.; придбання матеріалів для ремонту мереж водопостачання – 15 000 грн.;</t>
  </si>
  <si>
    <t>КП «Балаклійський Житлокомунсервіс» БМР ХО фінансова підтримка - 290 000 грн  (червень – 130 000, травень, червень – 80 000, липень – 80 000), (придбання будівельних матеріалів для ремонту багатоквартирних житлових будинків травень - 50 000 грн, на витрати по утриманню міського звалища  ТПВ – 240 000 грн травень, червень, липень)</t>
  </si>
  <si>
    <t xml:space="preserve">КП «Асіївський комунальник»  БМР ХО для фінансової підтримки на придбання паливно-мастильних матеріалів для благоустрою Асіївського старостинського округу - 11 810 грн (травень), на придбання однофазного свердловинного насосу VSPM 100/27 (3.0 HP 2.2KW) та пульту запуску для нього;   </t>
  </si>
  <si>
    <t>КП «Джерело» БМР ХО для фінансової підтримки – 150 000 грн (оплата електричної енергії на серпень-грудень 2024р. по 30 000 грн)</t>
  </si>
  <si>
    <t>Військовій частині А 7041 для військової частини А 7288 для придбання 3-х літаків-розвідників, 3-х базових станцій керування, 5-ти FPV-бомберу, 5-ти FPV-бомберу з термальною камерою, 55-ти FPV 8, 55-ти FPV 7- 3 220,35 тис.грн.</t>
  </si>
  <si>
    <t>Заступник  Балаклійського міського голови</t>
  </si>
  <si>
    <t>Програма надання населенню  медичних послуг, забезпечення лікарськими засобами  і медичними виробами та розвиток і підтримка комунальних закладів охорони здоров”я Балаклійської міської ради Харківської області на 2022-2025 роки (зі змінами)</t>
  </si>
  <si>
    <t>Рішення VIII сесії VIII скликання № 184-VIII від 30.03.2021</t>
  </si>
  <si>
    <t>КП «Балаклійський Житлокомунсервіс» на
 «Аварійно-відбудовні роботи (поточний ремонт) по заміні окремих віконних блоків будівлі готелю «Ювілейний» за адресою: пл. ім. В.Й. Казмірука, 13 в м. Балаклія Ізюмського району Харківської області» – 2 406 000 грн. (лютий – 706 000,00 грн.; липень – 600 000,00 грн.; листопад – 1 100 000,00 грн)</t>
  </si>
  <si>
    <t>КП «Балаклійський водоканал» БМР ХО для фінансової підтримки – 741 187 грн (травень), з них на погашення заборгованості по АТ «Харківобленерго» з розподілу електроенергії - 500 000 грн., відновлення працездатності ділянок каналізаційних мереж у м. Балаклія, по вул. Жовтнева, 24, Спортивна, 4, Соборна, 60, Володимира Целуйка, 4 – 87 881 грн., відеоспостереження ділянок каналізаційних мереж у м. Балаклія, по вул. Жовтнева, 24, Спортивна , 4, Соборна, 60, Володимира Целуйка, 4 – 25 006 грн., придбання сталевого листа (8-10 мм) – 46 300 грн, придбання сталевих труб та відводів – 82 000 грн;</t>
  </si>
  <si>
    <t>Міжрегіональний центр гуманітарного розмінування та швидкого реагування Державної служби України з надзвичайних ситуацій (для проведення технічного обстеження отриманого нерухомого майна, що розташоване за адресою: Харківська обл., Ізюмський район, м. Балаклія, вул. Покровська, 15)</t>
  </si>
  <si>
    <t>Об'єкт: В/З Нове будівництво захисної споруди цивільного захисту у Балаклійському ліцеї № 4 Балаклійської міської ради Харківської області, за адресою: Харківська обл., Ізюмський р-н, місто Балаклія, вул. Гагаріна, будинок 14 (2090)</t>
  </si>
  <si>
    <t>0118110</t>
  </si>
  <si>
    <t>Код Функціональної класифікації видатків та кредитування бюджету</t>
  </si>
  <si>
    <t>Заходи із запобігання та ліквідації надзвичайних ситуацій та наслідків стихійного лиха</t>
  </si>
  <si>
    <t>Програма розвитку цивільногог захисту Балаклійської міської ради Харківськогї області на 2024-2026 роки (зі змінами)</t>
  </si>
  <si>
    <t xml:space="preserve">Розпорядження начальника МВА від 02.08.2023 № 598 </t>
  </si>
  <si>
    <t>Об'єкт М/Б "Капітальний ремонт тротуарів у м. Балаклія, Ізюмського району, Харківської області"(2093)</t>
  </si>
  <si>
    <t>КП "Джерело" (на придбання мотокоси, бензопили, ПММ, запчастин для забезпечення робіт, пов'язаних з суспільно-корисними та громадськими роботами в Міловському старостинському окрузі - 23325 грн., проведення робіт пов'язаних з обстеженням та відновлювання водовіддачі свердловини № 4 в с. Мілова - 200000 грн.)</t>
  </si>
  <si>
    <t>КП "Балаклійське АТП" (ремонт КПП автобусу SOR - 60000 грн., погашення заборгованості за ремонт автобусу Irisbus - 100000 грн.)</t>
  </si>
  <si>
    <t>КП «Балаклійський Житлокомунсервіс» БМР ХО - 390604 грн.: Технічне обслуговування ліфтів - 85862 грн.,  теплопостачання будівлі готелю «Ювілейний» - 48058 грн., придбання мастильних матеріалів - 50000 грн., погашення частини заборгованості за електричну енергію перед ПрАТ "Харківенергозбут" - 150000 грн. послуги з монтажу та технічної перевірки лічильників загальнобудинкового обліку електроенергії багатоквартирних житлових будинків по вул. Арсенальна, м. Балаклія Ізюмського району Харківської області - 4684 грн., придбання матеріалів для виконання робіт по відновленню газопостачання 16 кв. житлового будинку в м. Балаклія по вул. Газовиків 7 - 52000 грн.)</t>
  </si>
  <si>
    <t xml:space="preserve">КП "Балаклійські теплові мережі" БМР ХО (на погашення заборгованості за газ перед НАК "нафтогаз" за березень 2024 року -271812 грн., погашення заборгованості за розподіл газу перед ХФ ТОВ "Газорозподільні мережі України" - 500000 грн., придбання ПММ для резервних генераторів - 1000000 грн., погашення заборгованості за електроенергію перед ПрАТ "Харківенергозбут" за листопад 2023 року - 500000 грн., погашення заборгованості за розподіл електроенергії перед ПрАТ "Харківенергозбут" за лютий  2024 року - 214000 грн.) </t>
  </si>
  <si>
    <t>М/Б«Аварійно-відновлювальні  роботи (капітальний ремонт) покрівлі,зовнішніх стін, віконних та дверних блоків багатоквартирного житлового будинку за адресою: вул. І.Франка, 22 в м. Балаклія  Ізюмського району Харківської області» (2095)</t>
  </si>
  <si>
    <t>Об'єкт Д/Д "Реконструкція КНС 1А за адресою: вул. Новоселівка, буд. 103 Б, м. Балаклія, Ізюмський район, Харківська область" (2094)</t>
  </si>
  <si>
    <t>Програма розвитку освіти Балаклійської міської ради Харківської області на 2022-2025 роки</t>
  </si>
  <si>
    <t>Рішення XIV сесії  міської ради VIII скликання  № 506-VIII від 29 липня 2021 року</t>
  </si>
  <si>
    <t>Військовій частині А 2573 (для закупівлі безпілотних летальних апаратів, засобів радіоелектронної боротьби та засобів радіоелектронної розвідки)</t>
  </si>
  <si>
    <t>Харківському Національному Університету повітряних сил імені Івана Кожедуба (для закупівлі запасних частин для автомобільної техніки)</t>
  </si>
  <si>
    <t>Об'єкт М/Б ПКД "Нове будівництво місцеврї автоматизованої системи централізованого оповіщення (МАСЦО) у Балаклійській територіальній громаді Ізюмського району Хаківської області" (2092)</t>
  </si>
  <si>
    <t>Об'єкт :Д/Д Капітальний ремонт вимощення багатоквартирних житлових будинків за адресами: вул. І.Франка, 22, 24, 26, 28, пл. Ростовцева, 8, 10, 12, вул. Соборна, 101, 102, вул. О.Петрусенко, 28, 30, вул. Жовтнева, 24, вул. 1 травня, 4, 6 у м. Балаклія Ізюмського району Харківської області(2096)</t>
  </si>
  <si>
    <t>Об'єкт :М/Б Капітальний ремонт вимощення багатоквартирних житлових будинків за адресами: вул. І.Франка, 22, 24, 26, 28, пл. Ростовцева, 8, 10, 12, вул. Соборна, 101, 102, вул. О.Петрусенко, 28, 30, вул. Жовтнева, 24, вул. 1 травня, 4, 6 у м. Балаклія Ізюмського району Харківської області(2096)</t>
  </si>
  <si>
    <t>Об'єкт :Д/Д «Аварійно-відновлювальні роботи (капітальний ремонт) покрівлі, перекриття, зовнішніх стін та місць загального користування багатоквартирного житлового будинку за адресою: вул. Молодіжна, 6 в с. Нова Гусарівка Новогусарівського старостинського округу Ізюмського району Харківської області»(2089)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</si>
  <si>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</si>
  <si>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</si>
  <si>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Розпорядження БМВА від 22.03.2024 № 1030</t>
  </si>
  <si>
    <t>Військова частина А 2573 (для закупівлі засобів радіоелектронної боротьби та засобів радіоелектронної розвідки)</t>
  </si>
  <si>
    <t>КП "Балаклійський водоканал" БМР ХО (на заробітну плату з нарахуванням на неї за квітень -1524458 грн., придбання ПММ для резервних генераторів - 435528 грн, на придбання паливно мастильних матеріалів для використання у господарській діяльності - 64472 грн)</t>
  </si>
  <si>
    <t>МБ/ Коригування схеми газопостачання  м. Балаклія Харківської області (2097)</t>
  </si>
  <si>
    <t>КП "Балаклійський водоканал" БМР ХО 1972400,00 грн (виплата заробітної плати з нарахуваннями на неї за травень 2024 року -800000,00 грн, придбання гідрантів - 414000,00 грн, придбання болтів з гайками - 10500,00 грн, розподіл електричної енергії по АТ "Харківобленерго" за травень 2024 р. - 247900,00 грн, погашення заборгованості за постачання енергії по ТОВ "Мегаенерго Постач" за лютий 2024 р. - 500000,00 грн)</t>
  </si>
  <si>
    <t>КП "Балаклійське автотранспортне підприємство" БМР ХО 500000,00 грн (придбання ПММ - 500000,00 грн)</t>
  </si>
  <si>
    <t>КП "Балаклійський Житлокомунсервіс" БМР ХО 1200000,00 грн (заробітна плата працівників підприємства та нарахування на неї - 1000000,00 грн, придбання шин для сміттєвозів - 200000,00 грн)</t>
  </si>
  <si>
    <t>КП "Балаклійські теплові мережі" БМР ХО - 2325550,00 грн (заробітна плата з нарахуваннями за квітень 2024 року - 1400000 грн, погашення заборгованості за споживання основної електроенергії перед ПрАТ "Харківенергозбут" за грудень 2023 року - 500000 грн, погашення заборгованості за розподіл/реактивну електроенергію перед АТ "Харківобленерго" за лютий 2024 року - 214000 грн, погашення заборгованості за газ перед НАК "Нафтогаз" за квітень 2024 року - 211550 грн)</t>
  </si>
  <si>
    <t>КП "Водяний" БМР ХО 10000 грн (придбання запчастин на безокоси - 10000 грн)</t>
  </si>
  <si>
    <t>Об'єкт :МБ/Аварійно-відновлювальні  роботи (капітальний ремонт) покрівлі багатоквартирного житлового будинку за адресою: вул. 1 Травня, 1 в м. Балаклія Ізюмського району Харківської області (2016)</t>
  </si>
  <si>
    <t>Об'єкт :М/Б «Капітальний ремонт покрівлі багатоквартирних житлових будинків за адресами: вул. Алієва, 70, вул. Центральна,7,21, пл. Ростовцева, 6, 16, 18, вул. Жовтнева, 1, вул. Жовтнева, 8,  вул. Соборна, 101, вул. Харківська, 2, 2А у м. Балаклія Ізюмського району Харківської області».(2002)</t>
  </si>
  <si>
    <t>КП "Балаклійське автотранспортне підприємство" БМР ХО 127983 грн (придбання паливно мастильних матеріалів - 127983,00 грн) за рахунок субвенції з бюджету Савинської селищної ради</t>
  </si>
  <si>
    <t>Управління Державної казначейської служби України у Балаклійському районі Харківської області -174450,00 грн (програмне забезпечення - 36000,00 грн, бензин для роботи генератора - 92450,00 грн, 46000 грн придбання комп'ютерів)</t>
  </si>
  <si>
    <t>КП "Джерело" БМР ХО 104405,00 грн (послуги з обстеження технічного стану будівлі по об'єкту "Детальне остеження багатоквартирного житлового будинку Харківська область, Ізюмський район, с. Мілова, вул. Шкільна, 5 - 62405,00 грн, придбання зарядної станції EcoFlowDelta 2 - 42000 грн</t>
  </si>
  <si>
    <t>Рішення XIV сесії Балаклійської міської ради VIII скликання від 29 липня 2021 року № 617-VIII</t>
  </si>
  <si>
    <t>Об'єкт: МБ/АВР(капремонт) будівлі А-3 та будівлі "Г"(тиру), з улаштув. споруди цивільного захисту, Балаклійського ліцею №4 Балаклійської міськради Харк.обл., за адрес. Харк.обл., Ізюмск.район, м.Балаклія,вул.Гагаріна, буд.14 (коригування)(2098)</t>
  </si>
  <si>
    <t>МБ/Аварійно-відновлювальні роботи (капітальний ремонт) мереж зовнішнього освітлення населених пунктів Балаклійської територіальної громади Ізюмського району Харківської області (2018)</t>
  </si>
  <si>
    <t>до Розпорядження начальника Балаклійської МВА від 24.06.2024 № 1937</t>
  </si>
  <si>
    <t xml:space="preserve">Ізюмський районний відділ № 1 філії Державної установи "Центр пробації" в Харківській області (50000 грн - на придбання офісної техніки, канцелярських товарів)  </t>
  </si>
  <si>
    <t>Головне управління національної поліції в Харківській області  (180000 грн - на придбання ПММ для подальшого забезпечення службових автомобілів поліцейських офіцерів громади)</t>
  </si>
  <si>
    <t>0118130</t>
  </si>
  <si>
    <t>8130</t>
  </si>
  <si>
    <t>0320</t>
  </si>
  <si>
    <t>Забезпечення діяльності місцевої та добровільної пожежної охорони</t>
  </si>
  <si>
    <t xml:space="preserve">Рішення XIV сесії  Балаклійської міської ради VIII скликання від 29 липня 2021 року №615-VIII </t>
  </si>
  <si>
    <t>Для придбання малого універсального пожежного причіпа власного виробництва: спеціалізований пожежний легковий причіп-цистерна, для агрегатування автомобілями УАЗ -469, ВАЗ - 2121, "НИВА", "Renault Duster@ та інш.</t>
  </si>
  <si>
    <t>Військова частина А 0501 500000,00 грн (на забезпечення необхідними засобами батальйону ударних БпАК, а саме, закупівлі FPV дронів - 500000 грн)</t>
  </si>
  <si>
    <t xml:space="preserve"> підпис                                                    Сергій ПОЛТОРАК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</si>
</sst>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&quot;Так&quot;;&quot;Так&quot;;&quot;Ні&quot;"/>
    <numFmt numFmtId="177" formatCode="&quot;True&quot;;&quot;True&quot;;&quot;False&quot;"/>
    <numFmt numFmtId="178" formatCode="&quot;Увімк&quot;;&quot;Увімк&quot;;&quot;Вимк&quot;"/>
    <numFmt numFmtId="179" formatCode="[$¥€-2]\ ###,000_);[Red]\([$€-2]\ ###,000\)"/>
  </numFmts>
  <fonts count="56">
    <font>
      <sz val="10"/>
      <name val="Arial"/>
      <family val="0"/>
    </font>
    <font>
      <sz val="9"/>
      <color indexed="8"/>
      <name val="SansSerif"/>
      <family val="0"/>
    </font>
    <font>
      <sz val="5"/>
      <color indexed="8"/>
      <name val="Times New Roman"/>
      <family val="1"/>
    </font>
    <font>
      <b/>
      <sz val="5"/>
      <color indexed="8"/>
      <name val="Times New Roman"/>
      <family val="1"/>
    </font>
    <font>
      <b/>
      <sz val="9"/>
      <color indexed="8"/>
      <name val="SansSerif"/>
      <family val="0"/>
    </font>
    <font>
      <b/>
      <sz val="10"/>
      <name val="Arial"/>
      <family val="2"/>
    </font>
    <font>
      <sz val="5"/>
      <name val="Times New Roman"/>
      <family val="1"/>
    </font>
    <font>
      <b/>
      <sz val="5"/>
      <name val="Times New Roman"/>
      <family val="1"/>
    </font>
    <font>
      <sz val="9"/>
      <name val="SansSerif"/>
      <family val="0"/>
    </font>
    <font>
      <sz val="6"/>
      <name val="Arial"/>
      <family val="2"/>
    </font>
    <font>
      <b/>
      <sz val="6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6"/>
      <name val="Times New Roman"/>
      <family val="1"/>
    </font>
    <font>
      <sz val="7"/>
      <name val="Times New Roman"/>
      <family val="1"/>
    </font>
    <font>
      <b/>
      <sz val="6"/>
      <name val="Times New Roman"/>
      <family val="1"/>
    </font>
    <font>
      <b/>
      <sz val="9"/>
      <name val="Times New Roman"/>
      <family val="1"/>
    </font>
    <font>
      <sz val="6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4" fontId="0" fillId="0" borderId="0" xfId="0" applyNumberFormat="1" applyAlignment="1">
      <alignment/>
    </xf>
    <xf numFmtId="0" fontId="1" fillId="0" borderId="0" xfId="0" applyFont="1" applyFill="1" applyBorder="1" applyAlignment="1" applyProtection="1">
      <alignment horizontal="left" vertical="top" wrapText="1"/>
      <protection/>
    </xf>
    <xf numFmtId="4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Alignment="1">
      <alignment/>
    </xf>
    <xf numFmtId="4" fontId="5" fillId="0" borderId="0" xfId="0" applyNumberFormat="1" applyFont="1" applyFill="1" applyAlignment="1">
      <alignment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Alignment="1">
      <alignment/>
    </xf>
    <xf numFmtId="4" fontId="4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/>
    </xf>
    <xf numFmtId="4" fontId="2" fillId="0" borderId="0" xfId="0" applyNumberFormat="1" applyFont="1" applyFill="1" applyBorder="1" applyAlignment="1" applyProtection="1">
      <alignment vertical="center" wrapText="1"/>
      <protection/>
    </xf>
    <xf numFmtId="4" fontId="1" fillId="0" borderId="0" xfId="0" applyNumberFormat="1" applyFont="1" applyFill="1" applyBorder="1" applyAlignment="1" applyProtection="1">
      <alignment horizontal="left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top" wrapText="1"/>
      <protection/>
    </xf>
    <xf numFmtId="0" fontId="9" fillId="0" borderId="10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top" wrapText="1"/>
      <protection/>
    </xf>
    <xf numFmtId="4" fontId="8" fillId="0" borderId="0" xfId="0" applyNumberFormat="1" applyFont="1" applyFill="1" applyBorder="1" applyAlignment="1" applyProtection="1">
      <alignment horizontal="center" vertical="center" wrapText="1"/>
      <protection/>
    </xf>
    <xf numFmtId="4" fontId="12" fillId="0" borderId="0" xfId="0" applyNumberFormat="1" applyFont="1" applyFill="1" applyBorder="1" applyAlignment="1" applyProtection="1">
      <alignment horizontal="center" vertical="center" wrapText="1"/>
      <protection/>
    </xf>
    <xf numFmtId="4" fontId="14" fillId="0" borderId="10" xfId="0" applyNumberFormat="1" applyFont="1" applyFill="1" applyBorder="1" applyAlignment="1" applyProtection="1">
      <alignment horizontal="center" vertical="center" wrapText="1"/>
      <protection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>
      <alignment horizontal="justify" vertical="center"/>
    </xf>
    <xf numFmtId="0" fontId="9" fillId="0" borderId="1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left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4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5" fillId="0" borderId="13" xfId="0" applyFont="1" applyFill="1" applyBorder="1" applyAlignment="1" applyProtection="1">
      <alignment horizontal="center" vertical="center" wrapText="1"/>
      <protection/>
    </xf>
    <xf numFmtId="0" fontId="15" fillId="0" borderId="14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left" vertical="center" wrapText="1"/>
      <protection/>
    </xf>
    <xf numFmtId="0" fontId="15" fillId="0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left" vertical="center" wrapText="1"/>
      <protection/>
    </xf>
    <xf numFmtId="0" fontId="9" fillId="0" borderId="13" xfId="0" applyFont="1" applyFill="1" applyBorder="1" applyAlignment="1" applyProtection="1">
      <alignment horizontal="left" vertical="center" wrapText="1"/>
      <protection/>
    </xf>
    <xf numFmtId="0" fontId="9" fillId="0" borderId="14" xfId="0" applyFont="1" applyFill="1" applyBorder="1" applyAlignment="1" applyProtection="1">
      <alignment horizontal="left" vertical="center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top" wrapText="1"/>
      <protection/>
    </xf>
    <xf numFmtId="0" fontId="9" fillId="0" borderId="0" xfId="0" applyFont="1" applyFill="1" applyBorder="1" applyAlignment="1" applyProtection="1">
      <alignment horizontal="left" vertical="top" wrapText="1"/>
      <protection/>
    </xf>
    <xf numFmtId="0" fontId="11" fillId="0" borderId="0" xfId="0" applyFont="1" applyFill="1" applyBorder="1" applyAlignment="1" applyProtection="1">
      <alignment horizontal="center" vertical="top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4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/>
    </xf>
    <xf numFmtId="0" fontId="15" fillId="0" borderId="10" xfId="0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right" vertical="top" wrapText="1"/>
      <protection/>
    </xf>
    <xf numFmtId="0" fontId="17" fillId="0" borderId="11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2"/>
  <sheetViews>
    <sheetView tabSelected="1" zoomScale="110" zoomScaleNormal="110" zoomScalePageLayoutView="0" workbookViewId="0" topLeftCell="B291">
      <selection activeCell="H299" sqref="H299"/>
    </sheetView>
  </sheetViews>
  <sheetFormatPr defaultColWidth="9.140625" defaultRowHeight="12.75"/>
  <cols>
    <col min="1" max="1" width="8.8515625" style="0" hidden="1" customWidth="1"/>
    <col min="2" max="4" width="6.57421875" style="38" customWidth="1"/>
    <col min="5" max="5" width="17.57421875" style="38" customWidth="1"/>
    <col min="6" max="6" width="7.8515625" style="38" customWidth="1"/>
    <col min="7" max="7" width="32.8515625" style="38" customWidth="1"/>
    <col min="8" max="8" width="17.00390625" style="38" customWidth="1"/>
    <col min="9" max="9" width="8.57421875" style="38" customWidth="1"/>
    <col min="10" max="13" width="13.8515625" style="40" bestFit="1" customWidth="1"/>
    <col min="14" max="14" width="15.57421875" style="5" customWidth="1"/>
    <col min="15" max="15" width="12.57421875" style="0" customWidth="1"/>
    <col min="16" max="16" width="11.7109375" style="0" bestFit="1" customWidth="1"/>
    <col min="17" max="17" width="12.8515625" style="0" bestFit="1" customWidth="1"/>
  </cols>
  <sheetData>
    <row r="1" spans="1:14" ht="9" customHeight="1">
      <c r="A1" s="1"/>
      <c r="B1" s="20"/>
      <c r="C1" s="20"/>
      <c r="D1" s="20"/>
      <c r="E1" s="20"/>
      <c r="F1" s="20"/>
      <c r="G1" s="20"/>
      <c r="H1" s="20"/>
      <c r="I1" s="60" t="s">
        <v>260</v>
      </c>
      <c r="J1" s="60"/>
      <c r="K1" s="60"/>
      <c r="L1" s="60"/>
      <c r="M1" s="60"/>
      <c r="N1" s="3"/>
    </row>
    <row r="2" spans="1:14" ht="9.75" customHeight="1">
      <c r="A2" s="1"/>
      <c r="B2" s="20"/>
      <c r="C2" s="20"/>
      <c r="D2" s="20"/>
      <c r="E2" s="20"/>
      <c r="F2" s="20"/>
      <c r="G2" s="20"/>
      <c r="H2" s="20"/>
      <c r="I2" s="61" t="s">
        <v>417</v>
      </c>
      <c r="J2" s="61"/>
      <c r="K2" s="61"/>
      <c r="L2" s="61"/>
      <c r="M2" s="61"/>
      <c r="N2" s="3"/>
    </row>
    <row r="3" spans="1:14" ht="18" customHeight="1">
      <c r="A3" s="1"/>
      <c r="B3" s="20"/>
      <c r="C3" s="20"/>
      <c r="D3" s="20"/>
      <c r="E3" s="20"/>
      <c r="F3" s="20"/>
      <c r="G3" s="20"/>
      <c r="H3" s="20"/>
      <c r="I3" s="61" t="s">
        <v>0</v>
      </c>
      <c r="J3" s="61"/>
      <c r="K3" s="61"/>
      <c r="L3" s="61"/>
      <c r="M3" s="61"/>
      <c r="N3" s="3"/>
    </row>
    <row r="4" spans="1:14" ht="9.75" customHeight="1">
      <c r="A4" s="1"/>
      <c r="B4" s="20"/>
      <c r="C4" s="20"/>
      <c r="D4" s="20"/>
      <c r="E4" s="20"/>
      <c r="F4" s="20"/>
      <c r="G4" s="20"/>
      <c r="H4" s="20"/>
      <c r="I4" s="61" t="s">
        <v>1</v>
      </c>
      <c r="J4" s="61"/>
      <c r="K4" s="61"/>
      <c r="L4" s="61"/>
      <c r="M4" s="61"/>
      <c r="N4" s="3"/>
    </row>
    <row r="5" spans="1:14" ht="30.75" customHeight="1">
      <c r="A5" s="1"/>
      <c r="B5" s="62" t="s">
        <v>2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3"/>
    </row>
    <row r="6" spans="1:14" ht="10.5" customHeight="1">
      <c r="A6" s="1"/>
      <c r="B6" s="63" t="s">
        <v>3</v>
      </c>
      <c r="C6" s="63"/>
      <c r="D6" s="63"/>
      <c r="E6" s="63"/>
      <c r="F6" s="20"/>
      <c r="G6" s="20"/>
      <c r="H6" s="20"/>
      <c r="I6" s="20"/>
      <c r="J6" s="21"/>
      <c r="K6" s="21"/>
      <c r="L6" s="21"/>
      <c r="M6" s="21"/>
      <c r="N6" s="3"/>
    </row>
    <row r="7" spans="1:14" ht="12" customHeight="1">
      <c r="A7" s="1"/>
      <c r="B7" s="64" t="s">
        <v>4</v>
      </c>
      <c r="C7" s="64"/>
      <c r="D7" s="64"/>
      <c r="E7" s="64"/>
      <c r="F7" s="20"/>
      <c r="G7" s="20"/>
      <c r="H7" s="20"/>
      <c r="I7" s="20"/>
      <c r="J7" s="21"/>
      <c r="K7" s="21"/>
      <c r="L7" s="21"/>
      <c r="M7" s="21"/>
      <c r="N7" s="3"/>
    </row>
    <row r="8" spans="1:14" ht="10.5" customHeight="1">
      <c r="A8" s="1"/>
      <c r="B8" s="20"/>
      <c r="C8" s="20"/>
      <c r="D8" s="20"/>
      <c r="E8" s="20"/>
      <c r="F8" s="20"/>
      <c r="G8" s="20"/>
      <c r="H8" s="20"/>
      <c r="I8" s="20"/>
      <c r="J8" s="21"/>
      <c r="K8" s="21"/>
      <c r="L8" s="21"/>
      <c r="M8" s="22"/>
      <c r="N8" s="3"/>
    </row>
    <row r="9" spans="1:14" ht="16.5" customHeight="1">
      <c r="A9" s="1"/>
      <c r="B9" s="65" t="s">
        <v>398</v>
      </c>
      <c r="C9" s="65" t="s">
        <v>399</v>
      </c>
      <c r="D9" s="65" t="s">
        <v>379</v>
      </c>
      <c r="E9" s="65" t="s">
        <v>5</v>
      </c>
      <c r="F9" s="65"/>
      <c r="G9" s="65" t="s">
        <v>6</v>
      </c>
      <c r="H9" s="65" t="s">
        <v>7</v>
      </c>
      <c r="I9" s="65"/>
      <c r="J9" s="66" t="s">
        <v>8</v>
      </c>
      <c r="K9" s="66" t="s">
        <v>9</v>
      </c>
      <c r="L9" s="66" t="s">
        <v>10</v>
      </c>
      <c r="M9" s="66"/>
      <c r="N9" s="3"/>
    </row>
    <row r="10" spans="1:14" ht="60.75" customHeight="1">
      <c r="A10" s="1"/>
      <c r="B10" s="65"/>
      <c r="C10" s="65"/>
      <c r="D10" s="65"/>
      <c r="E10" s="65"/>
      <c r="F10" s="65"/>
      <c r="G10" s="65"/>
      <c r="H10" s="65"/>
      <c r="I10" s="65"/>
      <c r="J10" s="66"/>
      <c r="K10" s="66"/>
      <c r="L10" s="23" t="s">
        <v>11</v>
      </c>
      <c r="M10" s="24" t="s">
        <v>12</v>
      </c>
      <c r="N10" s="3"/>
    </row>
    <row r="11" spans="1:14" ht="12" customHeight="1">
      <c r="A11" s="1"/>
      <c r="B11" s="25" t="s">
        <v>13</v>
      </c>
      <c r="C11" s="25" t="s">
        <v>14</v>
      </c>
      <c r="D11" s="25" t="s">
        <v>15</v>
      </c>
      <c r="E11" s="59" t="s">
        <v>16</v>
      </c>
      <c r="F11" s="59"/>
      <c r="G11" s="25" t="s">
        <v>17</v>
      </c>
      <c r="H11" s="59" t="s">
        <v>18</v>
      </c>
      <c r="I11" s="59"/>
      <c r="J11" s="24" t="s">
        <v>19</v>
      </c>
      <c r="K11" s="24" t="s">
        <v>20</v>
      </c>
      <c r="L11" s="24" t="s">
        <v>21</v>
      </c>
      <c r="M11" s="24" t="s">
        <v>22</v>
      </c>
      <c r="N11" s="3"/>
    </row>
    <row r="12" spans="1:14" s="7" customFormat="1" ht="18" customHeight="1">
      <c r="A12" s="6"/>
      <c r="B12" s="26" t="s">
        <v>23</v>
      </c>
      <c r="C12" s="26" t="s">
        <v>1</v>
      </c>
      <c r="D12" s="27" t="s">
        <v>1</v>
      </c>
      <c r="E12" s="56" t="s">
        <v>24</v>
      </c>
      <c r="F12" s="56"/>
      <c r="G12" s="28"/>
      <c r="H12" s="53" t="s">
        <v>1</v>
      </c>
      <c r="I12" s="53"/>
      <c r="J12" s="17">
        <f>J13</f>
        <v>16266866</v>
      </c>
      <c r="K12" s="17">
        <f>K13</f>
        <v>1234247</v>
      </c>
      <c r="L12" s="17">
        <f>L13</f>
        <v>15032619</v>
      </c>
      <c r="M12" s="17">
        <f>M13</f>
        <v>15032619</v>
      </c>
      <c r="N12" s="9"/>
    </row>
    <row r="13" spans="1:14" s="7" customFormat="1" ht="18" customHeight="1">
      <c r="A13" s="6"/>
      <c r="B13" s="26" t="s">
        <v>25</v>
      </c>
      <c r="C13" s="26" t="s">
        <v>1</v>
      </c>
      <c r="D13" s="27" t="s">
        <v>1</v>
      </c>
      <c r="E13" s="56" t="s">
        <v>24</v>
      </c>
      <c r="F13" s="56"/>
      <c r="G13" s="28" t="s">
        <v>1</v>
      </c>
      <c r="H13" s="53" t="s">
        <v>1</v>
      </c>
      <c r="I13" s="53"/>
      <c r="J13" s="17">
        <f aca="true" t="shared" si="0" ref="J13:J25">K13+L13</f>
        <v>16266866</v>
      </c>
      <c r="K13" s="17">
        <f>K14+K19+K32</f>
        <v>1234247</v>
      </c>
      <c r="L13" s="17">
        <f>L14+L19+L32</f>
        <v>15032619</v>
      </c>
      <c r="M13" s="17">
        <f>M14+M19+M32</f>
        <v>15032619</v>
      </c>
      <c r="N13" s="9"/>
    </row>
    <row r="14" spans="1:14" s="7" customFormat="1" ht="13.5" customHeight="1">
      <c r="A14" s="6"/>
      <c r="B14" s="26" t="s">
        <v>1</v>
      </c>
      <c r="C14" s="26" t="s">
        <v>26</v>
      </c>
      <c r="D14" s="27" t="s">
        <v>1</v>
      </c>
      <c r="E14" s="56" t="s">
        <v>27</v>
      </c>
      <c r="F14" s="56"/>
      <c r="G14" s="28" t="s">
        <v>1</v>
      </c>
      <c r="H14" s="53" t="s">
        <v>1</v>
      </c>
      <c r="I14" s="53"/>
      <c r="J14" s="17">
        <f t="shared" si="0"/>
        <v>1274000</v>
      </c>
      <c r="K14" s="17">
        <f>K15+K17</f>
        <v>104000</v>
      </c>
      <c r="L14" s="17">
        <f>L15+L17</f>
        <v>1170000</v>
      </c>
      <c r="M14" s="17">
        <f>M15+M17</f>
        <v>1170000</v>
      </c>
      <c r="N14" s="9"/>
    </row>
    <row r="15" spans="1:14" ht="42" customHeight="1">
      <c r="A15" s="1"/>
      <c r="B15" s="28" t="s">
        <v>28</v>
      </c>
      <c r="C15" s="28" t="s">
        <v>29</v>
      </c>
      <c r="D15" s="28" t="s">
        <v>30</v>
      </c>
      <c r="E15" s="50" t="s">
        <v>31</v>
      </c>
      <c r="F15" s="50"/>
      <c r="G15" s="28" t="s">
        <v>1</v>
      </c>
      <c r="H15" s="53" t="s">
        <v>1</v>
      </c>
      <c r="I15" s="53"/>
      <c r="J15" s="15">
        <f t="shared" si="0"/>
        <v>1170000</v>
      </c>
      <c r="K15" s="15">
        <f>SUM(K16)</f>
        <v>0</v>
      </c>
      <c r="L15" s="15">
        <f>SUM(L16)</f>
        <v>1170000</v>
      </c>
      <c r="M15" s="15">
        <f>SUM(M16)</f>
        <v>1170000</v>
      </c>
      <c r="N15" s="3"/>
    </row>
    <row r="16" spans="1:14" ht="33.75" customHeight="1">
      <c r="A16" s="1"/>
      <c r="B16" s="27" t="s">
        <v>1</v>
      </c>
      <c r="C16" s="27" t="s">
        <v>1</v>
      </c>
      <c r="D16" s="27" t="s">
        <v>1</v>
      </c>
      <c r="E16" s="51" t="s">
        <v>1</v>
      </c>
      <c r="F16" s="51"/>
      <c r="G16" s="19" t="s">
        <v>32</v>
      </c>
      <c r="H16" s="50" t="s">
        <v>33</v>
      </c>
      <c r="I16" s="50"/>
      <c r="J16" s="15">
        <f t="shared" si="0"/>
        <v>1170000</v>
      </c>
      <c r="K16" s="15">
        <v>0</v>
      </c>
      <c r="L16" s="15">
        <v>1170000</v>
      </c>
      <c r="M16" s="15">
        <v>1170000</v>
      </c>
      <c r="N16" s="3"/>
    </row>
    <row r="17" spans="1:14" ht="18" customHeight="1">
      <c r="A17" s="1"/>
      <c r="B17" s="28" t="s">
        <v>34</v>
      </c>
      <c r="C17" s="28" t="s">
        <v>35</v>
      </c>
      <c r="D17" s="28" t="s">
        <v>36</v>
      </c>
      <c r="E17" s="50" t="s">
        <v>37</v>
      </c>
      <c r="F17" s="50"/>
      <c r="G17" s="28" t="s">
        <v>1</v>
      </c>
      <c r="H17" s="53" t="s">
        <v>1</v>
      </c>
      <c r="I17" s="53"/>
      <c r="J17" s="15">
        <f t="shared" si="0"/>
        <v>104000</v>
      </c>
      <c r="K17" s="15">
        <f>SUM(K18)</f>
        <v>104000</v>
      </c>
      <c r="L17" s="15">
        <f>SUM(L18)</f>
        <v>0</v>
      </c>
      <c r="M17" s="15">
        <f>SUM(M18)</f>
        <v>0</v>
      </c>
      <c r="N17" s="3"/>
    </row>
    <row r="18" spans="1:14" ht="33.75" customHeight="1">
      <c r="A18" s="1"/>
      <c r="B18" s="27" t="s">
        <v>1</v>
      </c>
      <c r="C18" s="27" t="s">
        <v>1</v>
      </c>
      <c r="D18" s="27" t="s">
        <v>1</v>
      </c>
      <c r="E18" s="51" t="s">
        <v>1</v>
      </c>
      <c r="F18" s="51"/>
      <c r="G18" s="19" t="s">
        <v>32</v>
      </c>
      <c r="H18" s="50" t="s">
        <v>33</v>
      </c>
      <c r="I18" s="50"/>
      <c r="J18" s="15">
        <f t="shared" si="0"/>
        <v>104000</v>
      </c>
      <c r="K18" s="15">
        <f>55000+49000</f>
        <v>104000</v>
      </c>
      <c r="L18" s="15">
        <v>0</v>
      </c>
      <c r="M18" s="15">
        <v>0</v>
      </c>
      <c r="N18" s="3"/>
    </row>
    <row r="19" spans="1:14" s="7" customFormat="1" ht="13.5" customHeight="1">
      <c r="A19" s="6"/>
      <c r="B19" s="26" t="s">
        <v>1</v>
      </c>
      <c r="C19" s="26" t="s">
        <v>38</v>
      </c>
      <c r="D19" s="27" t="s">
        <v>1</v>
      </c>
      <c r="E19" s="56" t="s">
        <v>39</v>
      </c>
      <c r="F19" s="56"/>
      <c r="G19" s="28" t="s">
        <v>1</v>
      </c>
      <c r="H19" s="53" t="s">
        <v>1</v>
      </c>
      <c r="I19" s="53"/>
      <c r="J19" s="17">
        <f>K19+L19</f>
        <v>11051016</v>
      </c>
      <c r="K19" s="17">
        <f>K20+K22+K24+K26+K30</f>
        <v>1055297</v>
      </c>
      <c r="L19" s="17">
        <f>L20+L22+L24+L26+L30</f>
        <v>9995719</v>
      </c>
      <c r="M19" s="17">
        <f>M20+M22+M24+M26+M30</f>
        <v>9995719</v>
      </c>
      <c r="N19" s="9"/>
    </row>
    <row r="20" spans="1:14" ht="13.5" customHeight="1">
      <c r="A20" s="1"/>
      <c r="B20" s="28" t="s">
        <v>40</v>
      </c>
      <c r="C20" s="28" t="s">
        <v>41</v>
      </c>
      <c r="D20" s="28" t="s">
        <v>42</v>
      </c>
      <c r="E20" s="50" t="s">
        <v>43</v>
      </c>
      <c r="F20" s="50"/>
      <c r="G20" s="28" t="s">
        <v>1</v>
      </c>
      <c r="H20" s="53" t="s">
        <v>1</v>
      </c>
      <c r="I20" s="53"/>
      <c r="J20" s="15">
        <f t="shared" si="0"/>
        <v>60000</v>
      </c>
      <c r="K20" s="15">
        <f>SUM(K21)</f>
        <v>60000</v>
      </c>
      <c r="L20" s="15">
        <f>SUM(L21)</f>
        <v>0</v>
      </c>
      <c r="M20" s="15">
        <f>SUM(M21)</f>
        <v>0</v>
      </c>
      <c r="N20" s="3"/>
    </row>
    <row r="21" spans="1:14" ht="33.75" customHeight="1">
      <c r="A21" s="1"/>
      <c r="B21" s="27" t="s">
        <v>1</v>
      </c>
      <c r="C21" s="27" t="s">
        <v>1</v>
      </c>
      <c r="D21" s="27" t="s">
        <v>1</v>
      </c>
      <c r="E21" s="51" t="s">
        <v>1</v>
      </c>
      <c r="F21" s="51"/>
      <c r="G21" s="19" t="s">
        <v>44</v>
      </c>
      <c r="H21" s="50" t="s">
        <v>45</v>
      </c>
      <c r="I21" s="50"/>
      <c r="J21" s="15">
        <f t="shared" si="0"/>
        <v>60000</v>
      </c>
      <c r="K21" s="15">
        <v>60000</v>
      </c>
      <c r="L21" s="15">
        <v>0</v>
      </c>
      <c r="M21" s="15">
        <v>0</v>
      </c>
      <c r="N21" s="3"/>
    </row>
    <row r="22" spans="1:14" ht="18" customHeight="1">
      <c r="A22" s="1"/>
      <c r="B22" s="28" t="s">
        <v>46</v>
      </c>
      <c r="C22" s="28" t="s">
        <v>47</v>
      </c>
      <c r="D22" s="28" t="s">
        <v>48</v>
      </c>
      <c r="E22" s="50" t="s">
        <v>49</v>
      </c>
      <c r="F22" s="50"/>
      <c r="G22" s="28" t="s">
        <v>1</v>
      </c>
      <c r="H22" s="53" t="s">
        <v>1</v>
      </c>
      <c r="I22" s="53"/>
      <c r="J22" s="15">
        <f t="shared" si="0"/>
        <v>5200000</v>
      </c>
      <c r="K22" s="15">
        <f>SUM(K23)</f>
        <v>0</v>
      </c>
      <c r="L22" s="15">
        <f>SUM(L23)</f>
        <v>5200000</v>
      </c>
      <c r="M22" s="15">
        <f>SUM(M23)</f>
        <v>5200000</v>
      </c>
      <c r="N22" s="3"/>
    </row>
    <row r="23" spans="1:14" ht="33.75" customHeight="1">
      <c r="A23" s="1"/>
      <c r="B23" s="27" t="s">
        <v>1</v>
      </c>
      <c r="C23" s="27" t="s">
        <v>1</v>
      </c>
      <c r="D23" s="27" t="s">
        <v>1</v>
      </c>
      <c r="E23" s="51" t="s">
        <v>1</v>
      </c>
      <c r="F23" s="51"/>
      <c r="G23" s="19" t="s">
        <v>44</v>
      </c>
      <c r="H23" s="50" t="s">
        <v>45</v>
      </c>
      <c r="I23" s="50"/>
      <c r="J23" s="15">
        <f t="shared" si="0"/>
        <v>5200000</v>
      </c>
      <c r="K23" s="15">
        <v>0</v>
      </c>
      <c r="L23" s="15">
        <v>5200000</v>
      </c>
      <c r="M23" s="15">
        <v>5200000</v>
      </c>
      <c r="N23" s="3"/>
    </row>
    <row r="24" spans="1:14" ht="18" customHeight="1">
      <c r="A24" s="1"/>
      <c r="B24" s="28" t="s">
        <v>50</v>
      </c>
      <c r="C24" s="28" t="s">
        <v>51</v>
      </c>
      <c r="D24" s="28" t="s">
        <v>52</v>
      </c>
      <c r="E24" s="50" t="s">
        <v>53</v>
      </c>
      <c r="F24" s="50"/>
      <c r="G24" s="28" t="s">
        <v>1</v>
      </c>
      <c r="H24" s="53" t="s">
        <v>1</v>
      </c>
      <c r="I24" s="53"/>
      <c r="J24" s="15">
        <f t="shared" si="0"/>
        <v>961410</v>
      </c>
      <c r="K24" s="15">
        <f>SUM(K25)</f>
        <v>961410</v>
      </c>
      <c r="L24" s="15">
        <f>SUM(L25)</f>
        <v>0</v>
      </c>
      <c r="M24" s="15">
        <f>SUM(M25)</f>
        <v>0</v>
      </c>
      <c r="N24" s="3"/>
    </row>
    <row r="25" spans="1:14" ht="25.5" customHeight="1">
      <c r="A25" s="1"/>
      <c r="B25" s="27" t="s">
        <v>1</v>
      </c>
      <c r="C25" s="27" t="s">
        <v>1</v>
      </c>
      <c r="D25" s="27" t="s">
        <v>1</v>
      </c>
      <c r="E25" s="51" t="s">
        <v>1</v>
      </c>
      <c r="F25" s="51"/>
      <c r="G25" s="19" t="s">
        <v>54</v>
      </c>
      <c r="H25" s="50" t="s">
        <v>55</v>
      </c>
      <c r="I25" s="50"/>
      <c r="J25" s="15">
        <f t="shared" si="0"/>
        <v>961410</v>
      </c>
      <c r="K25" s="15">
        <f>980050-18640</f>
        <v>961410</v>
      </c>
      <c r="L25" s="15">
        <v>0</v>
      </c>
      <c r="M25" s="15">
        <v>0</v>
      </c>
      <c r="N25" s="3"/>
    </row>
    <row r="26" spans="1:14" ht="45" customHeight="1">
      <c r="A26" s="1"/>
      <c r="B26" s="28" t="s">
        <v>56</v>
      </c>
      <c r="C26" s="28" t="s">
        <v>57</v>
      </c>
      <c r="D26" s="28" t="s">
        <v>52</v>
      </c>
      <c r="E26" s="50" t="s">
        <v>58</v>
      </c>
      <c r="F26" s="50"/>
      <c r="G26" s="28" t="s">
        <v>1</v>
      </c>
      <c r="H26" s="53" t="s">
        <v>1</v>
      </c>
      <c r="I26" s="53"/>
      <c r="J26" s="15">
        <f>J27</f>
        <v>4795719</v>
      </c>
      <c r="K26" s="15">
        <f>K27</f>
        <v>0</v>
      </c>
      <c r="L26" s="15">
        <f>L27</f>
        <v>4795719</v>
      </c>
      <c r="M26" s="15">
        <f>M27</f>
        <v>4795719</v>
      </c>
      <c r="N26" s="3"/>
    </row>
    <row r="27" spans="1:14" ht="25.5" customHeight="1">
      <c r="A27" s="1"/>
      <c r="B27" s="27" t="s">
        <v>1</v>
      </c>
      <c r="C27" s="27" t="s">
        <v>1</v>
      </c>
      <c r="D27" s="27" t="s">
        <v>1</v>
      </c>
      <c r="E27" s="51" t="s">
        <v>1</v>
      </c>
      <c r="F27" s="51"/>
      <c r="G27" s="19" t="s">
        <v>59</v>
      </c>
      <c r="H27" s="50" t="s">
        <v>60</v>
      </c>
      <c r="I27" s="50"/>
      <c r="J27" s="15">
        <f aca="true" t="shared" si="1" ref="J27:J39">K27+L27</f>
        <v>4795719</v>
      </c>
      <c r="K27" s="15">
        <f>SUM(K28:K29)</f>
        <v>0</v>
      </c>
      <c r="L27" s="15">
        <f>SUM(L28:L29)</f>
        <v>4795719</v>
      </c>
      <c r="M27" s="15">
        <f>SUM(M28:M29)</f>
        <v>4795719</v>
      </c>
      <c r="N27" s="3"/>
    </row>
    <row r="28" spans="1:14" ht="41.25">
      <c r="A28" s="1"/>
      <c r="B28" s="27"/>
      <c r="C28" s="27"/>
      <c r="D28" s="27"/>
      <c r="E28" s="51"/>
      <c r="F28" s="51"/>
      <c r="G28" s="29" t="s">
        <v>291</v>
      </c>
      <c r="H28" s="55"/>
      <c r="I28" s="55"/>
      <c r="J28" s="16">
        <f t="shared" si="1"/>
        <v>2896671</v>
      </c>
      <c r="K28" s="15">
        <v>0</v>
      </c>
      <c r="L28" s="15">
        <v>2896671</v>
      </c>
      <c r="M28" s="16">
        <v>2896671</v>
      </c>
      <c r="N28" s="3"/>
    </row>
    <row r="29" spans="1:14" ht="41.25">
      <c r="A29" s="1"/>
      <c r="B29" s="27"/>
      <c r="C29" s="27"/>
      <c r="D29" s="27"/>
      <c r="E29" s="51"/>
      <c r="F29" s="51"/>
      <c r="G29" s="29" t="s">
        <v>292</v>
      </c>
      <c r="H29" s="55"/>
      <c r="I29" s="55"/>
      <c r="J29" s="16">
        <f t="shared" si="1"/>
        <v>1899048</v>
      </c>
      <c r="K29" s="15">
        <v>0</v>
      </c>
      <c r="L29" s="16">
        <v>1899048</v>
      </c>
      <c r="M29" s="16">
        <v>1899048</v>
      </c>
      <c r="N29" s="3"/>
    </row>
    <row r="30" spans="1:14" ht="18" customHeight="1">
      <c r="A30" s="1"/>
      <c r="B30" s="28" t="s">
        <v>61</v>
      </c>
      <c r="C30" s="28" t="s">
        <v>62</v>
      </c>
      <c r="D30" s="28" t="s">
        <v>52</v>
      </c>
      <c r="E30" s="50" t="s">
        <v>63</v>
      </c>
      <c r="F30" s="50"/>
      <c r="G30" s="28" t="s">
        <v>1</v>
      </c>
      <c r="H30" s="53" t="s">
        <v>1</v>
      </c>
      <c r="I30" s="53"/>
      <c r="J30" s="15">
        <f t="shared" si="1"/>
        <v>33887</v>
      </c>
      <c r="K30" s="15">
        <f>SUM(K31)</f>
        <v>33887</v>
      </c>
      <c r="L30" s="15">
        <f>SUM(L31)</f>
        <v>0</v>
      </c>
      <c r="M30" s="15">
        <f>SUM(M31)</f>
        <v>0</v>
      </c>
      <c r="N30" s="3"/>
    </row>
    <row r="31" spans="1:14" ht="33.75" customHeight="1">
      <c r="A31" s="1"/>
      <c r="B31" s="27" t="s">
        <v>1</v>
      </c>
      <c r="C31" s="27" t="s">
        <v>1</v>
      </c>
      <c r="D31" s="27" t="s">
        <v>1</v>
      </c>
      <c r="E31" s="51" t="s">
        <v>1</v>
      </c>
      <c r="F31" s="51"/>
      <c r="G31" s="19" t="s">
        <v>32</v>
      </c>
      <c r="H31" s="50" t="s">
        <v>33</v>
      </c>
      <c r="I31" s="50"/>
      <c r="J31" s="15">
        <f t="shared" si="1"/>
        <v>33887</v>
      </c>
      <c r="K31" s="15">
        <v>33887</v>
      </c>
      <c r="L31" s="15">
        <v>0</v>
      </c>
      <c r="M31" s="15">
        <v>0</v>
      </c>
      <c r="N31" s="3"/>
    </row>
    <row r="32" spans="1:14" s="7" customFormat="1" ht="13.5" customHeight="1">
      <c r="A32" s="6"/>
      <c r="B32" s="26" t="s">
        <v>1</v>
      </c>
      <c r="C32" s="26" t="s">
        <v>64</v>
      </c>
      <c r="D32" s="27" t="s">
        <v>1</v>
      </c>
      <c r="E32" s="56" t="s">
        <v>65</v>
      </c>
      <c r="F32" s="56"/>
      <c r="G32" s="28" t="s">
        <v>1</v>
      </c>
      <c r="H32" s="53" t="s">
        <v>1</v>
      </c>
      <c r="I32" s="53"/>
      <c r="J32" s="17">
        <f>K32+L32</f>
        <v>3941850</v>
      </c>
      <c r="K32" s="17">
        <f>K33+K39+K36</f>
        <v>74950</v>
      </c>
      <c r="L32" s="17">
        <f>L33+L39+L36</f>
        <v>3866900</v>
      </c>
      <c r="M32" s="17">
        <f>M33+M39+M36</f>
        <v>3866900</v>
      </c>
      <c r="N32" s="9"/>
    </row>
    <row r="33" spans="1:14" s="7" customFormat="1" ht="16.5" customHeight="1">
      <c r="A33" s="6"/>
      <c r="B33" s="30" t="s">
        <v>378</v>
      </c>
      <c r="C33" s="28">
        <v>8110</v>
      </c>
      <c r="D33" s="31" t="s">
        <v>68</v>
      </c>
      <c r="E33" s="57" t="s">
        <v>380</v>
      </c>
      <c r="F33" s="58"/>
      <c r="G33" s="28"/>
      <c r="H33" s="67"/>
      <c r="I33" s="68"/>
      <c r="J33" s="17">
        <f t="shared" si="1"/>
        <v>200000</v>
      </c>
      <c r="K33" s="17">
        <f>K34</f>
        <v>0</v>
      </c>
      <c r="L33" s="17">
        <f>L34</f>
        <v>200000</v>
      </c>
      <c r="M33" s="17">
        <f>M34</f>
        <v>200000</v>
      </c>
      <c r="N33" s="9"/>
    </row>
    <row r="34" spans="1:14" s="7" customFormat="1" ht="24.75">
      <c r="A34" s="6"/>
      <c r="B34" s="26"/>
      <c r="C34" s="26"/>
      <c r="D34" s="27"/>
      <c r="E34" s="67"/>
      <c r="F34" s="68"/>
      <c r="G34" s="19" t="s">
        <v>381</v>
      </c>
      <c r="H34" s="57" t="s">
        <v>382</v>
      </c>
      <c r="I34" s="58"/>
      <c r="J34" s="17">
        <f t="shared" si="1"/>
        <v>200000</v>
      </c>
      <c r="K34" s="17">
        <f>SUM(K35)</f>
        <v>0</v>
      </c>
      <c r="L34" s="17">
        <f>SUM(L35)</f>
        <v>200000</v>
      </c>
      <c r="M34" s="17">
        <f>SUM(M35)</f>
        <v>200000</v>
      </c>
      <c r="N34" s="9"/>
    </row>
    <row r="35" spans="1:14" s="7" customFormat="1" ht="33">
      <c r="A35" s="6"/>
      <c r="B35" s="26"/>
      <c r="C35" s="26"/>
      <c r="D35" s="27"/>
      <c r="E35" s="67"/>
      <c r="F35" s="68"/>
      <c r="G35" s="19" t="s">
        <v>394</v>
      </c>
      <c r="H35" s="67"/>
      <c r="I35" s="68"/>
      <c r="J35" s="17">
        <f t="shared" si="1"/>
        <v>200000</v>
      </c>
      <c r="K35" s="17">
        <v>0</v>
      </c>
      <c r="L35" s="17">
        <f>M35</f>
        <v>200000</v>
      </c>
      <c r="M35" s="17">
        <v>200000</v>
      </c>
      <c r="N35" s="9"/>
    </row>
    <row r="36" spans="1:14" s="7" customFormat="1" ht="20.25" customHeight="1">
      <c r="A36" s="6"/>
      <c r="B36" s="41" t="s">
        <v>420</v>
      </c>
      <c r="C36" s="41" t="s">
        <v>421</v>
      </c>
      <c r="D36" s="41" t="s">
        <v>422</v>
      </c>
      <c r="E36" s="73" t="s">
        <v>423</v>
      </c>
      <c r="F36" s="73"/>
      <c r="G36" s="19"/>
      <c r="H36" s="67"/>
      <c r="I36" s="68"/>
      <c r="J36" s="17">
        <f>K36+L36</f>
        <v>283000</v>
      </c>
      <c r="K36" s="17">
        <f aca="true" t="shared" si="2" ref="K36:M37">K37</f>
        <v>0</v>
      </c>
      <c r="L36" s="17">
        <f>L37</f>
        <v>283000</v>
      </c>
      <c r="M36" s="17">
        <f t="shared" si="2"/>
        <v>283000</v>
      </c>
      <c r="N36" s="9"/>
    </row>
    <row r="37" spans="1:14" s="7" customFormat="1" ht="16.5">
      <c r="A37" s="6"/>
      <c r="B37" s="26"/>
      <c r="C37" s="26"/>
      <c r="D37" s="27"/>
      <c r="E37" s="67"/>
      <c r="F37" s="68"/>
      <c r="G37" s="42" t="s">
        <v>59</v>
      </c>
      <c r="H37" s="73" t="s">
        <v>424</v>
      </c>
      <c r="I37" s="73"/>
      <c r="J37" s="17">
        <f>K37+L37</f>
        <v>283000</v>
      </c>
      <c r="K37" s="17">
        <f>K38</f>
        <v>0</v>
      </c>
      <c r="L37" s="17">
        <f>L38</f>
        <v>283000</v>
      </c>
      <c r="M37" s="17">
        <f t="shared" si="2"/>
        <v>283000</v>
      </c>
      <c r="N37" s="9"/>
    </row>
    <row r="38" spans="1:14" s="7" customFormat="1" ht="33">
      <c r="A38" s="6"/>
      <c r="B38" s="26"/>
      <c r="C38" s="26"/>
      <c r="D38" s="27"/>
      <c r="E38" s="67"/>
      <c r="F38" s="68"/>
      <c r="G38" s="43" t="s">
        <v>425</v>
      </c>
      <c r="H38" s="74"/>
      <c r="I38" s="75"/>
      <c r="J38" s="17">
        <f>K38+L38</f>
        <v>283000</v>
      </c>
      <c r="K38" s="17">
        <v>0</v>
      </c>
      <c r="L38" s="17">
        <v>283000</v>
      </c>
      <c r="M38" s="17">
        <v>283000</v>
      </c>
      <c r="N38" s="9"/>
    </row>
    <row r="39" spans="1:14" ht="13.5" customHeight="1">
      <c r="A39" s="1"/>
      <c r="B39" s="28" t="s">
        <v>66</v>
      </c>
      <c r="C39" s="28" t="s">
        <v>67</v>
      </c>
      <c r="D39" s="28" t="s">
        <v>68</v>
      </c>
      <c r="E39" s="50" t="s">
        <v>69</v>
      </c>
      <c r="F39" s="50"/>
      <c r="G39" s="28" t="s">
        <v>1</v>
      </c>
      <c r="H39" s="53" t="s">
        <v>1</v>
      </c>
      <c r="I39" s="53"/>
      <c r="J39" s="15">
        <f t="shared" si="1"/>
        <v>3458850</v>
      </c>
      <c r="K39" s="15">
        <f>K40</f>
        <v>74950</v>
      </c>
      <c r="L39" s="15">
        <f>L40</f>
        <v>3383900</v>
      </c>
      <c r="M39" s="15">
        <f>M40</f>
        <v>3383900</v>
      </c>
      <c r="N39" s="3"/>
    </row>
    <row r="40" spans="1:14" ht="18" customHeight="1">
      <c r="A40" s="1"/>
      <c r="B40" s="27" t="s">
        <v>1</v>
      </c>
      <c r="C40" s="27" t="s">
        <v>1</v>
      </c>
      <c r="D40" s="27" t="s">
        <v>1</v>
      </c>
      <c r="E40" s="51" t="s">
        <v>1</v>
      </c>
      <c r="F40" s="51"/>
      <c r="G40" s="19" t="s">
        <v>70</v>
      </c>
      <c r="H40" s="50" t="s">
        <v>71</v>
      </c>
      <c r="I40" s="50"/>
      <c r="J40" s="15">
        <f>K40+L40</f>
        <v>3458850</v>
      </c>
      <c r="K40" s="15">
        <f>1000000-925050</f>
        <v>74950</v>
      </c>
      <c r="L40" s="15">
        <f>3500000-116100</f>
        <v>3383900</v>
      </c>
      <c r="M40" s="15">
        <f>3500000-116100</f>
        <v>3383900</v>
      </c>
      <c r="N40" s="3"/>
    </row>
    <row r="41" spans="1:14" s="7" customFormat="1" ht="18" customHeight="1">
      <c r="A41" s="6"/>
      <c r="B41" s="26" t="s">
        <v>72</v>
      </c>
      <c r="C41" s="26" t="s">
        <v>1</v>
      </c>
      <c r="D41" s="27" t="s">
        <v>1</v>
      </c>
      <c r="E41" s="56" t="s">
        <v>73</v>
      </c>
      <c r="F41" s="56"/>
      <c r="G41" s="28" t="s">
        <v>1</v>
      </c>
      <c r="H41" s="53" t="s">
        <v>1</v>
      </c>
      <c r="I41" s="53"/>
      <c r="J41" s="17">
        <f>J42</f>
        <v>128538079</v>
      </c>
      <c r="K41" s="17">
        <f>K42</f>
        <v>45839</v>
      </c>
      <c r="L41" s="17">
        <f>L42</f>
        <v>128492240</v>
      </c>
      <c r="M41" s="17">
        <f>M42</f>
        <v>35048987</v>
      </c>
      <c r="N41" s="9"/>
    </row>
    <row r="42" spans="1:14" s="7" customFormat="1" ht="18" customHeight="1">
      <c r="A42" s="6"/>
      <c r="B42" s="26" t="s">
        <v>74</v>
      </c>
      <c r="C42" s="26" t="s">
        <v>1</v>
      </c>
      <c r="D42" s="27" t="s">
        <v>1</v>
      </c>
      <c r="E42" s="56" t="s">
        <v>73</v>
      </c>
      <c r="F42" s="56"/>
      <c r="G42" s="28" t="s">
        <v>1</v>
      </c>
      <c r="H42" s="53" t="s">
        <v>1</v>
      </c>
      <c r="I42" s="53"/>
      <c r="J42" s="17">
        <f aca="true" t="shared" si="3" ref="J42:J74">K42+L42</f>
        <v>128538079</v>
      </c>
      <c r="K42" s="17">
        <f>K43+K54</f>
        <v>45839</v>
      </c>
      <c r="L42" s="17">
        <f>L43+L54</f>
        <v>128492240</v>
      </c>
      <c r="M42" s="17">
        <f>M43+M54</f>
        <v>35048987</v>
      </c>
      <c r="N42" s="9"/>
    </row>
    <row r="43" spans="1:14" s="7" customFormat="1" ht="13.5" customHeight="1">
      <c r="A43" s="6"/>
      <c r="B43" s="26" t="s">
        <v>1</v>
      </c>
      <c r="C43" s="26" t="s">
        <v>75</v>
      </c>
      <c r="D43" s="27" t="s">
        <v>1</v>
      </c>
      <c r="E43" s="56" t="s">
        <v>76</v>
      </c>
      <c r="F43" s="56"/>
      <c r="G43" s="28" t="s">
        <v>1</v>
      </c>
      <c r="H43" s="53" t="s">
        <v>1</v>
      </c>
      <c r="I43" s="53"/>
      <c r="J43" s="17">
        <f t="shared" si="3"/>
        <v>11692522</v>
      </c>
      <c r="K43" s="17">
        <f>K44+K47+K51</f>
        <v>45839</v>
      </c>
      <c r="L43" s="17">
        <f>L44+L47+L51</f>
        <v>11646683</v>
      </c>
      <c r="M43" s="17">
        <f>M44+M47+M51</f>
        <v>11646683</v>
      </c>
      <c r="N43" s="9"/>
    </row>
    <row r="44" spans="1:14" ht="13.5" customHeight="1">
      <c r="A44" s="1"/>
      <c r="B44" s="28" t="s">
        <v>77</v>
      </c>
      <c r="C44" s="28">
        <v>1010</v>
      </c>
      <c r="D44" s="28" t="s">
        <v>79</v>
      </c>
      <c r="E44" s="50" t="s">
        <v>80</v>
      </c>
      <c r="F44" s="50"/>
      <c r="G44" s="28" t="s">
        <v>1</v>
      </c>
      <c r="H44" s="53" t="s">
        <v>1</v>
      </c>
      <c r="I44" s="53"/>
      <c r="J44" s="15">
        <f t="shared" si="3"/>
        <v>420000</v>
      </c>
      <c r="K44" s="15">
        <f>K45</f>
        <v>0</v>
      </c>
      <c r="L44" s="15">
        <f>L45</f>
        <v>420000</v>
      </c>
      <c r="M44" s="15">
        <f>M45</f>
        <v>420000</v>
      </c>
      <c r="N44" s="3"/>
    </row>
    <row r="45" spans="1:15" ht="25.5" customHeight="1">
      <c r="A45" s="1"/>
      <c r="B45" s="27" t="s">
        <v>1</v>
      </c>
      <c r="C45" s="27" t="s">
        <v>1</v>
      </c>
      <c r="D45" s="27" t="s">
        <v>1</v>
      </c>
      <c r="E45" s="51" t="s">
        <v>1</v>
      </c>
      <c r="F45" s="51"/>
      <c r="G45" s="19" t="s">
        <v>59</v>
      </c>
      <c r="H45" s="50" t="s">
        <v>60</v>
      </c>
      <c r="I45" s="50"/>
      <c r="J45" s="15">
        <f t="shared" si="3"/>
        <v>420000</v>
      </c>
      <c r="K45" s="15">
        <f>SUM(K46)</f>
        <v>0</v>
      </c>
      <c r="L45" s="15">
        <f>SUM(L46)</f>
        <v>420000</v>
      </c>
      <c r="M45" s="15">
        <f>SUM(M46)</f>
        <v>420000</v>
      </c>
      <c r="N45" s="3"/>
      <c r="O45" s="4"/>
    </row>
    <row r="46" spans="1:15" ht="49.5">
      <c r="A46" s="1"/>
      <c r="B46" s="27"/>
      <c r="C46" s="27"/>
      <c r="D46" s="27"/>
      <c r="E46" s="51"/>
      <c r="F46" s="51"/>
      <c r="G46" s="29" t="s">
        <v>293</v>
      </c>
      <c r="H46" s="55"/>
      <c r="I46" s="55"/>
      <c r="J46" s="15">
        <f t="shared" si="3"/>
        <v>420000</v>
      </c>
      <c r="K46" s="15">
        <v>0</v>
      </c>
      <c r="L46" s="15">
        <f>M46</f>
        <v>420000</v>
      </c>
      <c r="M46" s="15">
        <f>380000+40000</f>
        <v>420000</v>
      </c>
      <c r="N46" s="13"/>
      <c r="O46" s="2"/>
    </row>
    <row r="47" spans="1:14" ht="25.5" customHeight="1">
      <c r="A47" s="1"/>
      <c r="B47" s="28" t="s">
        <v>81</v>
      </c>
      <c r="C47" s="28" t="s">
        <v>82</v>
      </c>
      <c r="D47" s="28" t="s">
        <v>83</v>
      </c>
      <c r="E47" s="50" t="s">
        <v>84</v>
      </c>
      <c r="F47" s="50"/>
      <c r="G47" s="28" t="s">
        <v>1</v>
      </c>
      <c r="H47" s="53" t="s">
        <v>1</v>
      </c>
      <c r="I47" s="53"/>
      <c r="J47" s="15">
        <f t="shared" si="3"/>
        <v>11226683</v>
      </c>
      <c r="K47" s="15">
        <f>K48</f>
        <v>0</v>
      </c>
      <c r="L47" s="15">
        <f>L48</f>
        <v>11226683</v>
      </c>
      <c r="M47" s="15">
        <f>M48</f>
        <v>11226683</v>
      </c>
      <c r="N47" s="3"/>
    </row>
    <row r="48" spans="1:14" ht="25.5" customHeight="1">
      <c r="A48" s="1"/>
      <c r="B48" s="27" t="s">
        <v>1</v>
      </c>
      <c r="C48" s="27" t="s">
        <v>1</v>
      </c>
      <c r="D48" s="27" t="s">
        <v>1</v>
      </c>
      <c r="E48" s="51" t="s">
        <v>1</v>
      </c>
      <c r="F48" s="51"/>
      <c r="G48" s="19" t="s">
        <v>59</v>
      </c>
      <c r="H48" s="50" t="s">
        <v>60</v>
      </c>
      <c r="I48" s="50"/>
      <c r="J48" s="15">
        <f>K48+L48</f>
        <v>11226683</v>
      </c>
      <c r="K48" s="15">
        <f>SUM(K49:K50)</f>
        <v>0</v>
      </c>
      <c r="L48" s="15">
        <f>SUM(L49:L50)</f>
        <v>11226683</v>
      </c>
      <c r="M48" s="15">
        <f>SUM(M49:M50)</f>
        <v>11226683</v>
      </c>
      <c r="N48" s="3"/>
    </row>
    <row r="49" spans="1:14" ht="57.75" hidden="1">
      <c r="A49" s="1"/>
      <c r="B49" s="27"/>
      <c r="C49" s="27"/>
      <c r="D49" s="27"/>
      <c r="E49" s="51"/>
      <c r="F49" s="51"/>
      <c r="G49" s="29" t="s">
        <v>294</v>
      </c>
      <c r="H49" s="55"/>
      <c r="I49" s="55"/>
      <c r="J49" s="15">
        <f t="shared" si="3"/>
        <v>0</v>
      </c>
      <c r="K49" s="15">
        <v>0</v>
      </c>
      <c r="L49" s="15">
        <f>2226683-2226683</f>
        <v>0</v>
      </c>
      <c r="M49" s="16">
        <f>2226683-2226683</f>
        <v>0</v>
      </c>
      <c r="N49" s="3"/>
    </row>
    <row r="50" spans="1:14" ht="65.25" customHeight="1">
      <c r="A50" s="1"/>
      <c r="B50" s="27"/>
      <c r="C50" s="27"/>
      <c r="D50" s="27"/>
      <c r="E50" s="51"/>
      <c r="F50" s="51"/>
      <c r="G50" s="29" t="s">
        <v>295</v>
      </c>
      <c r="H50" s="55"/>
      <c r="I50" s="55"/>
      <c r="J50" s="15">
        <f t="shared" si="3"/>
        <v>11226683</v>
      </c>
      <c r="K50" s="15">
        <v>0</v>
      </c>
      <c r="L50" s="15">
        <f>5000000+2226683+4000000</f>
        <v>11226683</v>
      </c>
      <c r="M50" s="16">
        <f>5000000+2226683+4000000</f>
        <v>11226683</v>
      </c>
      <c r="N50" s="3"/>
    </row>
    <row r="51" spans="1:14" ht="13.5" customHeight="1">
      <c r="A51" s="1"/>
      <c r="B51" s="28" t="s">
        <v>85</v>
      </c>
      <c r="C51" s="28" t="s">
        <v>86</v>
      </c>
      <c r="D51" s="28" t="s">
        <v>87</v>
      </c>
      <c r="E51" s="50" t="s">
        <v>88</v>
      </c>
      <c r="F51" s="50"/>
      <c r="G51" s="28" t="s">
        <v>1</v>
      </c>
      <c r="H51" s="53" t="s">
        <v>1</v>
      </c>
      <c r="I51" s="53"/>
      <c r="J51" s="15">
        <f>K51+L51</f>
        <v>45839</v>
      </c>
      <c r="K51" s="15">
        <f>SUM(K52:K53)</f>
        <v>45839</v>
      </c>
      <c r="L51" s="15">
        <f>SUM(L52:L53)</f>
        <v>0</v>
      </c>
      <c r="M51" s="15">
        <f>SUM(M52:M53)</f>
        <v>0</v>
      </c>
      <c r="N51" s="3"/>
    </row>
    <row r="52" spans="1:14" ht="42" customHeight="1">
      <c r="A52" s="1"/>
      <c r="B52" s="27" t="s">
        <v>1</v>
      </c>
      <c r="C52" s="27" t="s">
        <v>1</v>
      </c>
      <c r="D52" s="27" t="s">
        <v>1</v>
      </c>
      <c r="E52" s="51" t="s">
        <v>1</v>
      </c>
      <c r="F52" s="51"/>
      <c r="G52" s="19" t="s">
        <v>89</v>
      </c>
      <c r="H52" s="50" t="s">
        <v>90</v>
      </c>
      <c r="I52" s="50"/>
      <c r="J52" s="15">
        <f t="shared" si="3"/>
        <v>14480</v>
      </c>
      <c r="K52" s="15">
        <v>14480</v>
      </c>
      <c r="L52" s="15">
        <v>0</v>
      </c>
      <c r="M52" s="15">
        <v>0</v>
      </c>
      <c r="N52" s="3"/>
    </row>
    <row r="53" spans="1:14" ht="16.5">
      <c r="A53" s="1"/>
      <c r="B53" s="27"/>
      <c r="C53" s="27"/>
      <c r="D53" s="27"/>
      <c r="E53" s="44"/>
      <c r="F53" s="45"/>
      <c r="G53" s="19" t="s">
        <v>390</v>
      </c>
      <c r="H53" s="57" t="s">
        <v>391</v>
      </c>
      <c r="I53" s="58"/>
      <c r="J53" s="15">
        <f t="shared" si="3"/>
        <v>31359</v>
      </c>
      <c r="K53" s="15">
        <v>31359</v>
      </c>
      <c r="L53" s="15">
        <v>0</v>
      </c>
      <c r="M53" s="15">
        <v>0</v>
      </c>
      <c r="N53" s="3"/>
    </row>
    <row r="54" spans="1:14" s="7" customFormat="1" ht="13.5" customHeight="1">
      <c r="A54" s="6"/>
      <c r="B54" s="26" t="s">
        <v>1</v>
      </c>
      <c r="C54" s="26" t="s">
        <v>38</v>
      </c>
      <c r="D54" s="27" t="s">
        <v>1</v>
      </c>
      <c r="E54" s="56" t="s">
        <v>39</v>
      </c>
      <c r="F54" s="56"/>
      <c r="G54" s="28" t="s">
        <v>1</v>
      </c>
      <c r="H54" s="53" t="s">
        <v>1</v>
      </c>
      <c r="I54" s="53"/>
      <c r="J54" s="17">
        <f>K54+L54</f>
        <v>116845557</v>
      </c>
      <c r="K54" s="17">
        <f>K55+K61+K72</f>
        <v>0</v>
      </c>
      <c r="L54" s="17">
        <f>L55+L61+L72</f>
        <v>116845557</v>
      </c>
      <c r="M54" s="17">
        <f>M55+M61+M72</f>
        <v>23402304</v>
      </c>
      <c r="N54" s="9"/>
    </row>
    <row r="55" spans="1:14" ht="13.5" customHeight="1">
      <c r="A55" s="1"/>
      <c r="B55" s="28" t="s">
        <v>91</v>
      </c>
      <c r="C55" s="28" t="s">
        <v>92</v>
      </c>
      <c r="D55" s="28" t="s">
        <v>48</v>
      </c>
      <c r="E55" s="50" t="s">
        <v>93</v>
      </c>
      <c r="F55" s="50"/>
      <c r="G55" s="28" t="s">
        <v>1</v>
      </c>
      <c r="H55" s="53" t="s">
        <v>1</v>
      </c>
      <c r="I55" s="53"/>
      <c r="J55" s="15">
        <f t="shared" si="3"/>
        <v>3422062</v>
      </c>
      <c r="K55" s="15">
        <f>K56</f>
        <v>0</v>
      </c>
      <c r="L55" s="15">
        <f>L56</f>
        <v>3422062</v>
      </c>
      <c r="M55" s="15">
        <f>M56</f>
        <v>3422062</v>
      </c>
      <c r="N55" s="3"/>
    </row>
    <row r="56" spans="1:16" ht="25.5" customHeight="1">
      <c r="A56" s="1"/>
      <c r="B56" s="27" t="s">
        <v>1</v>
      </c>
      <c r="C56" s="27" t="s">
        <v>1</v>
      </c>
      <c r="D56" s="27" t="s">
        <v>1</v>
      </c>
      <c r="E56" s="51" t="s">
        <v>1</v>
      </c>
      <c r="F56" s="51"/>
      <c r="G56" s="19" t="s">
        <v>59</v>
      </c>
      <c r="H56" s="50" t="s">
        <v>60</v>
      </c>
      <c r="I56" s="50"/>
      <c r="J56" s="15">
        <f>K56+L56</f>
        <v>3422062</v>
      </c>
      <c r="K56" s="15">
        <f>SUM(K57:K60)</f>
        <v>0</v>
      </c>
      <c r="L56" s="15">
        <f>SUM(L57:L60)</f>
        <v>3422062</v>
      </c>
      <c r="M56" s="15">
        <f>SUM(M57:M60)</f>
        <v>3422062</v>
      </c>
      <c r="N56" s="3"/>
      <c r="O56" s="2"/>
      <c r="P56" s="2"/>
    </row>
    <row r="57" spans="1:14" ht="49.5">
      <c r="A57" s="1"/>
      <c r="B57" s="27"/>
      <c r="C57" s="27"/>
      <c r="D57" s="27"/>
      <c r="E57" s="51"/>
      <c r="F57" s="51"/>
      <c r="G57" s="29" t="s">
        <v>296</v>
      </c>
      <c r="H57" s="55"/>
      <c r="I57" s="55"/>
      <c r="J57" s="15">
        <f t="shared" si="3"/>
        <v>449214</v>
      </c>
      <c r="K57" s="15">
        <v>0</v>
      </c>
      <c r="L57" s="15">
        <v>449214</v>
      </c>
      <c r="M57" s="15">
        <v>449214</v>
      </c>
      <c r="N57" s="3"/>
    </row>
    <row r="58" spans="1:14" ht="57.75">
      <c r="A58" s="1"/>
      <c r="B58" s="27"/>
      <c r="C58" s="27"/>
      <c r="D58" s="27"/>
      <c r="E58" s="51"/>
      <c r="F58" s="51"/>
      <c r="G58" s="29" t="s">
        <v>297</v>
      </c>
      <c r="H58" s="55"/>
      <c r="I58" s="55"/>
      <c r="J58" s="15">
        <f t="shared" si="3"/>
        <v>1300000</v>
      </c>
      <c r="K58" s="15">
        <v>0</v>
      </c>
      <c r="L58" s="15">
        <v>1300000</v>
      </c>
      <c r="M58" s="15">
        <v>1300000</v>
      </c>
      <c r="N58" s="3"/>
    </row>
    <row r="59" spans="1:14" ht="41.25">
      <c r="A59" s="1"/>
      <c r="B59" s="27"/>
      <c r="C59" s="27"/>
      <c r="D59" s="27"/>
      <c r="E59" s="51"/>
      <c r="F59" s="51"/>
      <c r="G59" s="29" t="s">
        <v>298</v>
      </c>
      <c r="H59" s="55"/>
      <c r="I59" s="55"/>
      <c r="J59" s="15">
        <f t="shared" si="3"/>
        <v>1400000</v>
      </c>
      <c r="K59" s="15">
        <v>0</v>
      </c>
      <c r="L59" s="15">
        <v>1400000</v>
      </c>
      <c r="M59" s="15">
        <v>1400000</v>
      </c>
      <c r="N59" s="3"/>
    </row>
    <row r="60" spans="1:14" ht="41.25">
      <c r="A60" s="1"/>
      <c r="B60" s="27"/>
      <c r="C60" s="27"/>
      <c r="D60" s="27"/>
      <c r="E60" s="44"/>
      <c r="F60" s="45"/>
      <c r="G60" s="29" t="s">
        <v>377</v>
      </c>
      <c r="H60" s="46"/>
      <c r="I60" s="47"/>
      <c r="J60" s="15">
        <f>K60+L60</f>
        <v>272848</v>
      </c>
      <c r="K60" s="15">
        <v>0</v>
      </c>
      <c r="L60" s="15">
        <f>M60</f>
        <v>272848</v>
      </c>
      <c r="M60" s="15">
        <v>272848</v>
      </c>
      <c r="N60" s="3"/>
    </row>
    <row r="61" spans="1:14" ht="33.75" customHeight="1">
      <c r="A61" s="1"/>
      <c r="B61" s="28" t="s">
        <v>94</v>
      </c>
      <c r="C61" s="28" t="s">
        <v>95</v>
      </c>
      <c r="D61" s="28" t="s">
        <v>52</v>
      </c>
      <c r="E61" s="50" t="s">
        <v>96</v>
      </c>
      <c r="F61" s="50"/>
      <c r="G61" s="28"/>
      <c r="H61" s="53" t="s">
        <v>1</v>
      </c>
      <c r="I61" s="53"/>
      <c r="J61" s="15">
        <f t="shared" si="3"/>
        <v>19980242</v>
      </c>
      <c r="K61" s="15">
        <f>K62</f>
        <v>0</v>
      </c>
      <c r="L61" s="15">
        <f>L62</f>
        <v>19980242</v>
      </c>
      <c r="M61" s="15">
        <f>M62</f>
        <v>19980242</v>
      </c>
      <c r="N61" s="3"/>
    </row>
    <row r="62" spans="1:14" ht="25.5" customHeight="1">
      <c r="A62" s="1"/>
      <c r="B62" s="27" t="s">
        <v>1</v>
      </c>
      <c r="C62" s="27" t="s">
        <v>1</v>
      </c>
      <c r="D62" s="27" t="s">
        <v>1</v>
      </c>
      <c r="E62" s="51" t="s">
        <v>1</v>
      </c>
      <c r="F62" s="51"/>
      <c r="G62" s="19" t="s">
        <v>59</v>
      </c>
      <c r="H62" s="50" t="s">
        <v>60</v>
      </c>
      <c r="I62" s="50"/>
      <c r="J62" s="15">
        <f>K62+L62</f>
        <v>19980242</v>
      </c>
      <c r="K62" s="15">
        <f>SUM(K63:K71)</f>
        <v>0</v>
      </c>
      <c r="L62" s="15">
        <f>SUM(L63:L71)</f>
        <v>19980242</v>
      </c>
      <c r="M62" s="15">
        <f>SUM(M63:M71)</f>
        <v>19980242</v>
      </c>
      <c r="N62" s="3"/>
    </row>
    <row r="63" spans="1:14" ht="41.25">
      <c r="A63" s="1"/>
      <c r="B63" s="27"/>
      <c r="C63" s="27"/>
      <c r="D63" s="27"/>
      <c r="E63" s="44"/>
      <c r="F63" s="45"/>
      <c r="G63" s="19" t="s">
        <v>415</v>
      </c>
      <c r="H63" s="46"/>
      <c r="I63" s="47"/>
      <c r="J63" s="15">
        <f>K63+L63</f>
        <v>1041600</v>
      </c>
      <c r="K63" s="15">
        <v>0</v>
      </c>
      <c r="L63" s="15">
        <v>1041600</v>
      </c>
      <c r="M63" s="15">
        <v>1041600</v>
      </c>
      <c r="N63" s="3"/>
    </row>
    <row r="64" spans="1:14" ht="66">
      <c r="A64" s="1"/>
      <c r="B64" s="27"/>
      <c r="C64" s="27"/>
      <c r="D64" s="27"/>
      <c r="E64" s="51"/>
      <c r="F64" s="51"/>
      <c r="G64" s="29" t="s">
        <v>299</v>
      </c>
      <c r="H64" s="55"/>
      <c r="I64" s="55"/>
      <c r="J64" s="15">
        <f t="shared" si="3"/>
        <v>8650000</v>
      </c>
      <c r="K64" s="15">
        <v>0</v>
      </c>
      <c r="L64" s="15">
        <f aca="true" t="shared" si="4" ref="L64:L69">M64</f>
        <v>8650000</v>
      </c>
      <c r="M64" s="15">
        <v>8650000</v>
      </c>
      <c r="N64" s="3"/>
    </row>
    <row r="65" spans="1:14" ht="59.25" customHeight="1">
      <c r="A65" s="1"/>
      <c r="B65" s="27"/>
      <c r="C65" s="27"/>
      <c r="D65" s="27"/>
      <c r="E65" s="51"/>
      <c r="F65" s="51"/>
      <c r="G65" s="29" t="s">
        <v>300</v>
      </c>
      <c r="H65" s="55"/>
      <c r="I65" s="55"/>
      <c r="J65" s="15">
        <f t="shared" si="3"/>
        <v>5000000</v>
      </c>
      <c r="K65" s="15">
        <v>0</v>
      </c>
      <c r="L65" s="15">
        <f t="shared" si="4"/>
        <v>5000000</v>
      </c>
      <c r="M65" s="15">
        <v>5000000</v>
      </c>
      <c r="N65" s="3"/>
    </row>
    <row r="66" spans="1:14" ht="49.5">
      <c r="A66" s="1"/>
      <c r="B66" s="27"/>
      <c r="C66" s="27"/>
      <c r="D66" s="27"/>
      <c r="E66" s="51"/>
      <c r="F66" s="51"/>
      <c r="G66" s="29" t="s">
        <v>301</v>
      </c>
      <c r="H66" s="55"/>
      <c r="I66" s="55"/>
      <c r="J66" s="15">
        <f t="shared" si="3"/>
        <v>2843284.17</v>
      </c>
      <c r="K66" s="15">
        <v>0</v>
      </c>
      <c r="L66" s="15">
        <f>M66</f>
        <v>2843284.17</v>
      </c>
      <c r="M66" s="15">
        <f>2937356-94071.83</f>
        <v>2843284.17</v>
      </c>
      <c r="N66" s="3"/>
    </row>
    <row r="67" spans="1:14" ht="57.75">
      <c r="A67" s="1"/>
      <c r="B67" s="27"/>
      <c r="C67" s="27"/>
      <c r="D67" s="27"/>
      <c r="E67" s="51"/>
      <c r="F67" s="51"/>
      <c r="G67" s="29" t="s">
        <v>302</v>
      </c>
      <c r="H67" s="55"/>
      <c r="I67" s="55"/>
      <c r="J67" s="15">
        <f t="shared" si="3"/>
        <v>986557.83</v>
      </c>
      <c r="K67" s="15">
        <v>0</v>
      </c>
      <c r="L67" s="15">
        <f>M67</f>
        <v>986557.83</v>
      </c>
      <c r="M67" s="15">
        <f>992986-6428.17</f>
        <v>986557.83</v>
      </c>
      <c r="N67" s="3"/>
    </row>
    <row r="68" spans="1:14" ht="49.5">
      <c r="A68" s="1"/>
      <c r="B68" s="27"/>
      <c r="C68" s="27"/>
      <c r="D68" s="27"/>
      <c r="E68" s="51"/>
      <c r="F68" s="51"/>
      <c r="G68" s="29" t="s">
        <v>303</v>
      </c>
      <c r="H68" s="55"/>
      <c r="I68" s="55"/>
      <c r="J68" s="15">
        <f t="shared" si="3"/>
        <v>638800</v>
      </c>
      <c r="K68" s="15">
        <v>0</v>
      </c>
      <c r="L68" s="15">
        <f t="shared" si="4"/>
        <v>638800</v>
      </c>
      <c r="M68" s="15">
        <v>638800</v>
      </c>
      <c r="N68" s="3"/>
    </row>
    <row r="69" spans="1:14" ht="57.75">
      <c r="A69" s="1"/>
      <c r="B69" s="27"/>
      <c r="C69" s="27"/>
      <c r="D69" s="27"/>
      <c r="E69" s="51"/>
      <c r="F69" s="51"/>
      <c r="G69" s="29" t="s">
        <v>304</v>
      </c>
      <c r="H69" s="55"/>
      <c r="I69" s="55"/>
      <c r="J69" s="15">
        <f t="shared" si="3"/>
        <v>250000</v>
      </c>
      <c r="K69" s="15">
        <v>0</v>
      </c>
      <c r="L69" s="15">
        <f t="shared" si="4"/>
        <v>250000</v>
      </c>
      <c r="M69" s="15">
        <v>250000</v>
      </c>
      <c r="N69" s="3"/>
    </row>
    <row r="70" spans="1:14" ht="49.5">
      <c r="A70" s="1"/>
      <c r="B70" s="27"/>
      <c r="C70" s="27"/>
      <c r="D70" s="27"/>
      <c r="E70" s="51"/>
      <c r="F70" s="51"/>
      <c r="G70" s="29" t="s">
        <v>355</v>
      </c>
      <c r="H70" s="55"/>
      <c r="I70" s="55"/>
      <c r="J70" s="15">
        <f t="shared" si="3"/>
        <v>170000</v>
      </c>
      <c r="K70" s="15">
        <v>0</v>
      </c>
      <c r="L70" s="15">
        <v>170000</v>
      </c>
      <c r="M70" s="15">
        <v>170000</v>
      </c>
      <c r="N70" s="3"/>
    </row>
    <row r="71" spans="1:14" ht="49.5">
      <c r="A71" s="1"/>
      <c r="B71" s="27"/>
      <c r="C71" s="27"/>
      <c r="D71" s="27"/>
      <c r="E71" s="51"/>
      <c r="F71" s="51"/>
      <c r="G71" s="29" t="s">
        <v>354</v>
      </c>
      <c r="H71" s="55"/>
      <c r="I71" s="55"/>
      <c r="J71" s="15">
        <f t="shared" si="3"/>
        <v>400000</v>
      </c>
      <c r="K71" s="15">
        <v>0</v>
      </c>
      <c r="L71" s="15">
        <v>400000</v>
      </c>
      <c r="M71" s="15">
        <v>400000</v>
      </c>
      <c r="N71" s="3"/>
    </row>
    <row r="72" spans="1:14" ht="49.5" customHeight="1">
      <c r="A72" s="1"/>
      <c r="B72" s="28" t="s">
        <v>97</v>
      </c>
      <c r="C72" s="28" t="s">
        <v>98</v>
      </c>
      <c r="D72" s="28" t="s">
        <v>52</v>
      </c>
      <c r="E72" s="50" t="s">
        <v>99</v>
      </c>
      <c r="F72" s="50"/>
      <c r="G72" s="28" t="s">
        <v>1</v>
      </c>
      <c r="H72" s="53" t="s">
        <v>1</v>
      </c>
      <c r="I72" s="53"/>
      <c r="J72" s="15">
        <f>K72+L72</f>
        <v>93443253</v>
      </c>
      <c r="K72" s="15">
        <f>K73</f>
        <v>0</v>
      </c>
      <c r="L72" s="15">
        <f>L73</f>
        <v>93443253</v>
      </c>
      <c r="M72" s="15">
        <f>M73</f>
        <v>0</v>
      </c>
      <c r="N72" s="3"/>
    </row>
    <row r="73" spans="1:14" ht="25.5" customHeight="1">
      <c r="A73" s="1"/>
      <c r="B73" s="27" t="s">
        <v>1</v>
      </c>
      <c r="C73" s="27" t="s">
        <v>1</v>
      </c>
      <c r="D73" s="27" t="s">
        <v>1</v>
      </c>
      <c r="E73" s="51" t="s">
        <v>1</v>
      </c>
      <c r="F73" s="51"/>
      <c r="G73" s="19" t="s">
        <v>59</v>
      </c>
      <c r="H73" s="50" t="s">
        <v>60</v>
      </c>
      <c r="I73" s="50"/>
      <c r="J73" s="15">
        <f t="shared" si="3"/>
        <v>93443253</v>
      </c>
      <c r="K73" s="15">
        <f>SUM(K74)</f>
        <v>0</v>
      </c>
      <c r="L73" s="15">
        <f>SUM(L74)</f>
        <v>93443253</v>
      </c>
      <c r="M73" s="15">
        <f>SUM(M74)</f>
        <v>0</v>
      </c>
      <c r="N73" s="3"/>
    </row>
    <row r="74" spans="1:14" ht="49.5">
      <c r="A74" s="1"/>
      <c r="B74" s="27"/>
      <c r="C74" s="27"/>
      <c r="D74" s="27"/>
      <c r="E74" s="51"/>
      <c r="F74" s="51"/>
      <c r="G74" s="29" t="s">
        <v>305</v>
      </c>
      <c r="H74" s="55"/>
      <c r="I74" s="55"/>
      <c r="J74" s="15">
        <f t="shared" si="3"/>
        <v>93443253</v>
      </c>
      <c r="K74" s="15">
        <v>0</v>
      </c>
      <c r="L74" s="15">
        <v>93443253</v>
      </c>
      <c r="M74" s="15">
        <v>0</v>
      </c>
      <c r="N74" s="3"/>
    </row>
    <row r="75" spans="1:14" s="7" customFormat="1" ht="18" customHeight="1">
      <c r="A75" s="6"/>
      <c r="B75" s="26" t="s">
        <v>100</v>
      </c>
      <c r="C75" s="26" t="s">
        <v>1</v>
      </c>
      <c r="D75" s="27" t="s">
        <v>1</v>
      </c>
      <c r="E75" s="56" t="s">
        <v>101</v>
      </c>
      <c r="F75" s="56"/>
      <c r="G75" s="28" t="s">
        <v>1</v>
      </c>
      <c r="H75" s="53" t="s">
        <v>1</v>
      </c>
      <c r="I75" s="53"/>
      <c r="J75" s="17">
        <f>K75+L75</f>
        <v>60503137</v>
      </c>
      <c r="K75" s="17">
        <f>K76</f>
        <v>60503137</v>
      </c>
      <c r="L75" s="17">
        <f>L76</f>
        <v>0</v>
      </c>
      <c r="M75" s="17">
        <f>M76</f>
        <v>0</v>
      </c>
      <c r="N75" s="9"/>
    </row>
    <row r="76" spans="1:14" s="7" customFormat="1" ht="18" customHeight="1">
      <c r="A76" s="6"/>
      <c r="B76" s="26" t="s">
        <v>102</v>
      </c>
      <c r="C76" s="26" t="s">
        <v>1</v>
      </c>
      <c r="D76" s="27" t="s">
        <v>1</v>
      </c>
      <c r="E76" s="56" t="s">
        <v>101</v>
      </c>
      <c r="F76" s="56"/>
      <c r="G76" s="28" t="s">
        <v>1</v>
      </c>
      <c r="H76" s="53" t="s">
        <v>1</v>
      </c>
      <c r="I76" s="53"/>
      <c r="J76" s="17">
        <f>K76+L76</f>
        <v>60503137</v>
      </c>
      <c r="K76" s="17">
        <f>K77+K88</f>
        <v>60503137</v>
      </c>
      <c r="L76" s="17">
        <f>L77+L88</f>
        <v>0</v>
      </c>
      <c r="M76" s="17">
        <f>M77+M88</f>
        <v>0</v>
      </c>
      <c r="N76" s="9"/>
    </row>
    <row r="77" spans="1:14" s="7" customFormat="1" ht="13.5" customHeight="1">
      <c r="A77" s="6"/>
      <c r="B77" s="26" t="s">
        <v>1</v>
      </c>
      <c r="C77" s="26" t="s">
        <v>103</v>
      </c>
      <c r="D77" s="27" t="s">
        <v>1</v>
      </c>
      <c r="E77" s="56" t="s">
        <v>104</v>
      </c>
      <c r="F77" s="56"/>
      <c r="G77" s="28" t="s">
        <v>1</v>
      </c>
      <c r="H77" s="53" t="s">
        <v>1</v>
      </c>
      <c r="I77" s="53"/>
      <c r="J77" s="17">
        <f>K77+L77</f>
        <v>32870859</v>
      </c>
      <c r="K77" s="17">
        <f>K78+K80+K82+K84+K86</f>
        <v>32870859</v>
      </c>
      <c r="L77" s="17">
        <f>L78+L80+L82+L84+L86</f>
        <v>0</v>
      </c>
      <c r="M77" s="17">
        <f>M78+M80+M82+M84+M86</f>
        <v>0</v>
      </c>
      <c r="N77" s="9"/>
    </row>
    <row r="78" spans="1:14" ht="18" customHeight="1">
      <c r="A78" s="1"/>
      <c r="B78" s="28" t="s">
        <v>105</v>
      </c>
      <c r="C78" s="28" t="s">
        <v>106</v>
      </c>
      <c r="D78" s="28" t="s">
        <v>107</v>
      </c>
      <c r="E78" s="50" t="s">
        <v>108</v>
      </c>
      <c r="F78" s="50"/>
      <c r="G78" s="28" t="s">
        <v>1</v>
      </c>
      <c r="H78" s="53" t="s">
        <v>1</v>
      </c>
      <c r="I78" s="53"/>
      <c r="J78" s="17">
        <f>K78+L78</f>
        <v>25574828</v>
      </c>
      <c r="K78" s="15">
        <f>SUM(K79)</f>
        <v>25574828</v>
      </c>
      <c r="L78" s="15">
        <f>SUM(L79)</f>
        <v>0</v>
      </c>
      <c r="M78" s="15">
        <f>SUM(M79)</f>
        <v>0</v>
      </c>
      <c r="N78" s="3"/>
    </row>
    <row r="79" spans="1:14" ht="42" customHeight="1">
      <c r="A79" s="1"/>
      <c r="B79" s="27" t="s">
        <v>1</v>
      </c>
      <c r="C79" s="27" t="s">
        <v>1</v>
      </c>
      <c r="D79" s="27" t="s">
        <v>1</v>
      </c>
      <c r="E79" s="51" t="s">
        <v>1</v>
      </c>
      <c r="F79" s="51"/>
      <c r="G79" s="19" t="s">
        <v>372</v>
      </c>
      <c r="H79" s="50" t="s">
        <v>109</v>
      </c>
      <c r="I79" s="50"/>
      <c r="J79" s="17">
        <f aca="true" t="shared" si="5" ref="J79:J100">K79+L79</f>
        <v>25574828</v>
      </c>
      <c r="K79" s="15">
        <f>25452828+122000</f>
        <v>25574828</v>
      </c>
      <c r="L79" s="15">
        <v>0</v>
      </c>
      <c r="M79" s="15">
        <v>0</v>
      </c>
      <c r="N79" s="3"/>
    </row>
    <row r="80" spans="1:14" ht="25.5" customHeight="1">
      <c r="A80" s="1"/>
      <c r="B80" s="28" t="s">
        <v>110</v>
      </c>
      <c r="C80" s="28" t="s">
        <v>111</v>
      </c>
      <c r="D80" s="28" t="s">
        <v>112</v>
      </c>
      <c r="E80" s="50" t="s">
        <v>113</v>
      </c>
      <c r="F80" s="50"/>
      <c r="G80" s="28" t="s">
        <v>1</v>
      </c>
      <c r="H80" s="53" t="s">
        <v>1</v>
      </c>
      <c r="I80" s="53"/>
      <c r="J80" s="17">
        <f t="shared" si="5"/>
        <v>3781299</v>
      </c>
      <c r="K80" s="15">
        <f>SUM(K81)</f>
        <v>3781299</v>
      </c>
      <c r="L80" s="15">
        <f>SUM(L81)</f>
        <v>0</v>
      </c>
      <c r="M80" s="15">
        <f>SUM(M81)</f>
        <v>0</v>
      </c>
      <c r="N80" s="3"/>
    </row>
    <row r="81" spans="1:14" ht="42" customHeight="1">
      <c r="A81" s="1"/>
      <c r="B81" s="27" t="s">
        <v>1</v>
      </c>
      <c r="C81" s="27" t="s">
        <v>1</v>
      </c>
      <c r="D81" s="27" t="s">
        <v>1</v>
      </c>
      <c r="E81" s="51" t="s">
        <v>1</v>
      </c>
      <c r="F81" s="51"/>
      <c r="G81" s="19" t="s">
        <v>372</v>
      </c>
      <c r="H81" s="50" t="s">
        <v>109</v>
      </c>
      <c r="I81" s="50"/>
      <c r="J81" s="17">
        <f t="shared" si="5"/>
        <v>3781299</v>
      </c>
      <c r="K81" s="15">
        <v>3781299</v>
      </c>
      <c r="L81" s="15">
        <v>0</v>
      </c>
      <c r="M81" s="15">
        <v>0</v>
      </c>
      <c r="N81" s="3"/>
    </row>
    <row r="82" spans="1:14" ht="18" customHeight="1">
      <c r="A82" s="1"/>
      <c r="B82" s="28" t="s">
        <v>114</v>
      </c>
      <c r="C82" s="28" t="s">
        <v>115</v>
      </c>
      <c r="D82" s="28" t="s">
        <v>116</v>
      </c>
      <c r="E82" s="50" t="s">
        <v>117</v>
      </c>
      <c r="F82" s="50"/>
      <c r="G82" s="28" t="s">
        <v>1</v>
      </c>
      <c r="H82" s="53" t="s">
        <v>1</v>
      </c>
      <c r="I82" s="53"/>
      <c r="J82" s="17">
        <f t="shared" si="5"/>
        <v>24000</v>
      </c>
      <c r="K82" s="15">
        <f>SUM(K83)</f>
        <v>24000</v>
      </c>
      <c r="L82" s="15">
        <f>SUM(L83)</f>
        <v>0</v>
      </c>
      <c r="M82" s="15">
        <f>SUM(M83)</f>
        <v>0</v>
      </c>
      <c r="N82" s="3"/>
    </row>
    <row r="83" spans="1:14" ht="42" customHeight="1">
      <c r="A83" s="1"/>
      <c r="B83" s="27" t="s">
        <v>1</v>
      </c>
      <c r="C83" s="27" t="s">
        <v>1</v>
      </c>
      <c r="D83" s="27" t="s">
        <v>1</v>
      </c>
      <c r="E83" s="51" t="s">
        <v>1</v>
      </c>
      <c r="F83" s="51"/>
      <c r="G83" s="19" t="s">
        <v>372</v>
      </c>
      <c r="H83" s="50" t="s">
        <v>109</v>
      </c>
      <c r="I83" s="50"/>
      <c r="J83" s="17">
        <f t="shared" si="5"/>
        <v>24000</v>
      </c>
      <c r="K83" s="15">
        <v>24000</v>
      </c>
      <c r="L83" s="15">
        <v>0</v>
      </c>
      <c r="M83" s="15">
        <v>0</v>
      </c>
      <c r="N83" s="3"/>
    </row>
    <row r="84" spans="1:14" ht="18" customHeight="1">
      <c r="A84" s="1"/>
      <c r="B84" s="28" t="s">
        <v>118</v>
      </c>
      <c r="C84" s="28" t="s">
        <v>119</v>
      </c>
      <c r="D84" s="28" t="s">
        <v>116</v>
      </c>
      <c r="E84" s="50" t="s">
        <v>120</v>
      </c>
      <c r="F84" s="50"/>
      <c r="G84" s="28" t="s">
        <v>1</v>
      </c>
      <c r="H84" s="53" t="s">
        <v>1</v>
      </c>
      <c r="I84" s="53"/>
      <c r="J84" s="17">
        <f t="shared" si="5"/>
        <v>220000</v>
      </c>
      <c r="K84" s="15">
        <f>SUM(K85)</f>
        <v>220000</v>
      </c>
      <c r="L84" s="15">
        <f>SUM(L85)</f>
        <v>0</v>
      </c>
      <c r="M84" s="15">
        <f>SUM(M85)</f>
        <v>0</v>
      </c>
      <c r="N84" s="3"/>
    </row>
    <row r="85" spans="1:14" ht="42" customHeight="1">
      <c r="A85" s="1"/>
      <c r="B85" s="27" t="s">
        <v>1</v>
      </c>
      <c r="C85" s="27" t="s">
        <v>1</v>
      </c>
      <c r="D85" s="27" t="s">
        <v>1</v>
      </c>
      <c r="E85" s="51" t="s">
        <v>1</v>
      </c>
      <c r="F85" s="51"/>
      <c r="G85" s="19" t="s">
        <v>372</v>
      </c>
      <c r="H85" s="50" t="s">
        <v>109</v>
      </c>
      <c r="I85" s="50"/>
      <c r="J85" s="17">
        <f t="shared" si="5"/>
        <v>220000</v>
      </c>
      <c r="K85" s="15">
        <v>220000</v>
      </c>
      <c r="L85" s="15">
        <v>0</v>
      </c>
      <c r="M85" s="15">
        <v>0</v>
      </c>
      <c r="N85" s="3"/>
    </row>
    <row r="86" spans="1:14" ht="18" customHeight="1">
      <c r="A86" s="1"/>
      <c r="B86" s="28" t="s">
        <v>121</v>
      </c>
      <c r="C86" s="28" t="s">
        <v>122</v>
      </c>
      <c r="D86" s="28" t="s">
        <v>116</v>
      </c>
      <c r="E86" s="50" t="s">
        <v>123</v>
      </c>
      <c r="F86" s="50"/>
      <c r="G86" s="28" t="s">
        <v>1</v>
      </c>
      <c r="H86" s="53" t="s">
        <v>1</v>
      </c>
      <c r="I86" s="53"/>
      <c r="J86" s="17">
        <f t="shared" si="5"/>
        <v>3270732</v>
      </c>
      <c r="K86" s="15">
        <f>SUM(K87)</f>
        <v>3270732</v>
      </c>
      <c r="L86" s="15">
        <f>SUM(L87)</f>
        <v>0</v>
      </c>
      <c r="M86" s="15">
        <f>SUM(M87)</f>
        <v>0</v>
      </c>
      <c r="N86" s="3"/>
    </row>
    <row r="87" spans="1:14" ht="42" customHeight="1">
      <c r="A87" s="1"/>
      <c r="B87" s="27" t="s">
        <v>1</v>
      </c>
      <c r="C87" s="27" t="s">
        <v>1</v>
      </c>
      <c r="D87" s="27" t="s">
        <v>1</v>
      </c>
      <c r="E87" s="51" t="s">
        <v>1</v>
      </c>
      <c r="F87" s="51"/>
      <c r="G87" s="19" t="s">
        <v>372</v>
      </c>
      <c r="H87" s="50" t="s">
        <v>109</v>
      </c>
      <c r="I87" s="50"/>
      <c r="J87" s="17">
        <f t="shared" si="5"/>
        <v>3270732</v>
      </c>
      <c r="K87" s="15">
        <v>3270732</v>
      </c>
      <c r="L87" s="15">
        <v>0</v>
      </c>
      <c r="M87" s="15">
        <v>0</v>
      </c>
      <c r="N87" s="3"/>
    </row>
    <row r="88" spans="1:14" s="7" customFormat="1" ht="18" customHeight="1">
      <c r="A88" s="6"/>
      <c r="B88" s="26" t="s">
        <v>1</v>
      </c>
      <c r="C88" s="26" t="s">
        <v>124</v>
      </c>
      <c r="D88" s="27" t="s">
        <v>1</v>
      </c>
      <c r="E88" s="56" t="s">
        <v>125</v>
      </c>
      <c r="F88" s="56"/>
      <c r="G88" s="28" t="s">
        <v>1</v>
      </c>
      <c r="H88" s="53" t="s">
        <v>1</v>
      </c>
      <c r="I88" s="53"/>
      <c r="J88" s="17">
        <f aca="true" t="shared" si="6" ref="J88:J95">K88+L88</f>
        <v>27632278</v>
      </c>
      <c r="K88" s="17">
        <f>K89+K91+K93+K95+K97+K99+K101</f>
        <v>27632278</v>
      </c>
      <c r="L88" s="17">
        <f>L89+L91+L93+L95+L97+L99+L101</f>
        <v>0</v>
      </c>
      <c r="M88" s="17">
        <f>M89+M91+M93+M95+M97+M99+M101</f>
        <v>0</v>
      </c>
      <c r="N88" s="9"/>
    </row>
    <row r="89" spans="1:14" ht="18" customHeight="1">
      <c r="A89" s="1"/>
      <c r="B89" s="28" t="s">
        <v>126</v>
      </c>
      <c r="C89" s="28" t="s">
        <v>127</v>
      </c>
      <c r="D89" s="28" t="s">
        <v>128</v>
      </c>
      <c r="E89" s="50" t="s">
        <v>129</v>
      </c>
      <c r="F89" s="50"/>
      <c r="G89" s="28" t="s">
        <v>1</v>
      </c>
      <c r="H89" s="53" t="s">
        <v>1</v>
      </c>
      <c r="I89" s="53"/>
      <c r="J89" s="17">
        <f t="shared" si="6"/>
        <v>14600</v>
      </c>
      <c r="K89" s="15">
        <f>SUM(K90)</f>
        <v>14600</v>
      </c>
      <c r="L89" s="15">
        <f>SUM(L90)</f>
        <v>0</v>
      </c>
      <c r="M89" s="15">
        <f>SUM(M90)</f>
        <v>0</v>
      </c>
      <c r="N89" s="3"/>
    </row>
    <row r="90" spans="1:14" ht="25.5" customHeight="1">
      <c r="A90" s="1"/>
      <c r="B90" s="27" t="s">
        <v>1</v>
      </c>
      <c r="C90" s="27" t="s">
        <v>1</v>
      </c>
      <c r="D90" s="27" t="s">
        <v>1</v>
      </c>
      <c r="E90" s="51" t="s">
        <v>1</v>
      </c>
      <c r="F90" s="51"/>
      <c r="G90" s="19" t="s">
        <v>130</v>
      </c>
      <c r="H90" s="50" t="s">
        <v>131</v>
      </c>
      <c r="I90" s="50"/>
      <c r="J90" s="17">
        <f t="shared" si="6"/>
        <v>14600</v>
      </c>
      <c r="K90" s="15">
        <v>14600</v>
      </c>
      <c r="L90" s="15">
        <v>0</v>
      </c>
      <c r="M90" s="15">
        <v>0</v>
      </c>
      <c r="N90" s="3"/>
    </row>
    <row r="91" spans="1:14" ht="25.5" customHeight="1">
      <c r="A91" s="1"/>
      <c r="B91" s="28" t="s">
        <v>132</v>
      </c>
      <c r="C91" s="28" t="s">
        <v>133</v>
      </c>
      <c r="D91" s="28" t="s">
        <v>128</v>
      </c>
      <c r="E91" s="50" t="s">
        <v>134</v>
      </c>
      <c r="F91" s="50"/>
      <c r="G91" s="28" t="s">
        <v>1</v>
      </c>
      <c r="H91" s="53" t="s">
        <v>1</v>
      </c>
      <c r="I91" s="53"/>
      <c r="J91" s="17">
        <f t="shared" si="6"/>
        <v>1650000</v>
      </c>
      <c r="K91" s="15">
        <f>SUM(K92)</f>
        <v>1650000</v>
      </c>
      <c r="L91" s="15">
        <f>SUM(L92)</f>
        <v>0</v>
      </c>
      <c r="M91" s="15">
        <f>SUM(M92)</f>
        <v>0</v>
      </c>
      <c r="N91" s="3"/>
    </row>
    <row r="92" spans="1:14" ht="25.5" customHeight="1">
      <c r="A92" s="1"/>
      <c r="B92" s="27" t="s">
        <v>1</v>
      </c>
      <c r="C92" s="27" t="s">
        <v>1</v>
      </c>
      <c r="D92" s="27" t="s">
        <v>1</v>
      </c>
      <c r="E92" s="51" t="s">
        <v>1</v>
      </c>
      <c r="F92" s="51"/>
      <c r="G92" s="19" t="s">
        <v>130</v>
      </c>
      <c r="H92" s="50" t="s">
        <v>131</v>
      </c>
      <c r="I92" s="50"/>
      <c r="J92" s="17">
        <f t="shared" si="6"/>
        <v>1650000</v>
      </c>
      <c r="K92" s="15">
        <f>1200000+450000</f>
        <v>1650000</v>
      </c>
      <c r="L92" s="15">
        <v>0</v>
      </c>
      <c r="M92" s="15">
        <v>0</v>
      </c>
      <c r="N92" s="3"/>
    </row>
    <row r="93" spans="1:14" ht="25.5" customHeight="1">
      <c r="A93" s="1"/>
      <c r="B93" s="28" t="s">
        <v>135</v>
      </c>
      <c r="C93" s="28" t="s">
        <v>136</v>
      </c>
      <c r="D93" s="28" t="s">
        <v>128</v>
      </c>
      <c r="E93" s="50" t="s">
        <v>137</v>
      </c>
      <c r="F93" s="50"/>
      <c r="G93" s="28" t="s">
        <v>1</v>
      </c>
      <c r="H93" s="53" t="s">
        <v>1</v>
      </c>
      <c r="I93" s="53"/>
      <c r="J93" s="17">
        <f t="shared" si="6"/>
        <v>250000</v>
      </c>
      <c r="K93" s="15">
        <f>SUM(K94)</f>
        <v>250000</v>
      </c>
      <c r="L93" s="15">
        <f>SUM(L94)</f>
        <v>0</v>
      </c>
      <c r="M93" s="15">
        <f>SUM(M94)</f>
        <v>0</v>
      </c>
      <c r="N93" s="3"/>
    </row>
    <row r="94" spans="1:14" ht="25.5" customHeight="1">
      <c r="A94" s="1"/>
      <c r="B94" s="27" t="s">
        <v>1</v>
      </c>
      <c r="C94" s="27" t="s">
        <v>1</v>
      </c>
      <c r="D94" s="27" t="s">
        <v>1</v>
      </c>
      <c r="E94" s="51" t="s">
        <v>1</v>
      </c>
      <c r="F94" s="51"/>
      <c r="G94" s="19" t="s">
        <v>130</v>
      </c>
      <c r="H94" s="50" t="s">
        <v>131</v>
      </c>
      <c r="I94" s="50"/>
      <c r="J94" s="17">
        <f t="shared" si="6"/>
        <v>250000</v>
      </c>
      <c r="K94" s="15">
        <v>250000</v>
      </c>
      <c r="L94" s="15">
        <v>0</v>
      </c>
      <c r="M94" s="15">
        <v>0</v>
      </c>
      <c r="N94" s="3"/>
    </row>
    <row r="95" spans="1:14" ht="33.75" customHeight="1">
      <c r="A95" s="1"/>
      <c r="B95" s="28" t="s">
        <v>138</v>
      </c>
      <c r="C95" s="28" t="s">
        <v>139</v>
      </c>
      <c r="D95" s="28" t="s">
        <v>140</v>
      </c>
      <c r="E95" s="50" t="s">
        <v>141</v>
      </c>
      <c r="F95" s="50"/>
      <c r="G95" s="28" t="s">
        <v>1</v>
      </c>
      <c r="H95" s="53" t="s">
        <v>1</v>
      </c>
      <c r="I95" s="53"/>
      <c r="J95" s="17">
        <f t="shared" si="6"/>
        <v>11119395</v>
      </c>
      <c r="K95" s="15">
        <f>SUM(K96)</f>
        <v>11119395</v>
      </c>
      <c r="L95" s="15">
        <f>SUM(L96)</f>
        <v>0</v>
      </c>
      <c r="M95" s="15">
        <f>SUM(M96)</f>
        <v>0</v>
      </c>
      <c r="N95" s="3"/>
    </row>
    <row r="96" spans="1:14" ht="33.75" customHeight="1">
      <c r="A96" s="1"/>
      <c r="B96" s="27" t="s">
        <v>1</v>
      </c>
      <c r="C96" s="27" t="s">
        <v>1</v>
      </c>
      <c r="D96" s="27" t="s">
        <v>1</v>
      </c>
      <c r="E96" s="51" t="s">
        <v>1</v>
      </c>
      <c r="F96" s="51"/>
      <c r="G96" s="19" t="s">
        <v>142</v>
      </c>
      <c r="H96" s="50" t="s">
        <v>143</v>
      </c>
      <c r="I96" s="50"/>
      <c r="J96" s="17">
        <f t="shared" si="5"/>
        <v>11119395</v>
      </c>
      <c r="K96" s="15">
        <f>11719395-600000</f>
        <v>11119395</v>
      </c>
      <c r="L96" s="15">
        <v>0</v>
      </c>
      <c r="M96" s="15">
        <v>0</v>
      </c>
      <c r="N96" s="3"/>
    </row>
    <row r="97" spans="1:14" ht="18" customHeight="1">
      <c r="A97" s="1"/>
      <c r="B97" s="28" t="s">
        <v>144</v>
      </c>
      <c r="C97" s="28" t="s">
        <v>145</v>
      </c>
      <c r="D97" s="28" t="s">
        <v>146</v>
      </c>
      <c r="E97" s="50" t="s">
        <v>147</v>
      </c>
      <c r="F97" s="50"/>
      <c r="G97" s="28" t="s">
        <v>1</v>
      </c>
      <c r="H97" s="53" t="s">
        <v>1</v>
      </c>
      <c r="I97" s="53"/>
      <c r="J97" s="17">
        <f>K97+L97</f>
        <v>3635069</v>
      </c>
      <c r="K97" s="15">
        <f>SUM(K98)</f>
        <v>3635069</v>
      </c>
      <c r="L97" s="15">
        <f>SUM(L98)</f>
        <v>0</v>
      </c>
      <c r="M97" s="15">
        <f>SUM(M98)</f>
        <v>0</v>
      </c>
      <c r="N97" s="3"/>
    </row>
    <row r="98" spans="1:14" ht="33.75" customHeight="1">
      <c r="A98" s="1"/>
      <c r="B98" s="27" t="s">
        <v>1</v>
      </c>
      <c r="C98" s="27" t="s">
        <v>1</v>
      </c>
      <c r="D98" s="27" t="s">
        <v>1</v>
      </c>
      <c r="E98" s="51" t="s">
        <v>1</v>
      </c>
      <c r="F98" s="51"/>
      <c r="G98" s="19" t="s">
        <v>142</v>
      </c>
      <c r="H98" s="50" t="s">
        <v>143</v>
      </c>
      <c r="I98" s="50"/>
      <c r="J98" s="17">
        <f>K98+L98</f>
        <v>3635069</v>
      </c>
      <c r="K98" s="15">
        <f>3590069+45000</f>
        <v>3635069</v>
      </c>
      <c r="L98" s="15">
        <v>0</v>
      </c>
      <c r="M98" s="15">
        <v>0</v>
      </c>
      <c r="N98" s="3"/>
    </row>
    <row r="99" spans="1:14" ht="49.5" customHeight="1">
      <c r="A99" s="1"/>
      <c r="B99" s="28" t="s">
        <v>148</v>
      </c>
      <c r="C99" s="28" t="s">
        <v>149</v>
      </c>
      <c r="D99" s="28" t="s">
        <v>78</v>
      </c>
      <c r="E99" s="50" t="s">
        <v>150</v>
      </c>
      <c r="F99" s="50"/>
      <c r="G99" s="28" t="s">
        <v>1</v>
      </c>
      <c r="H99" s="53" t="s">
        <v>1</v>
      </c>
      <c r="I99" s="53"/>
      <c r="J99" s="17">
        <f>K99+L99</f>
        <v>1927900</v>
      </c>
      <c r="K99" s="15">
        <f>SUM(K100)</f>
        <v>1927900</v>
      </c>
      <c r="L99" s="15">
        <f>SUM(L100)</f>
        <v>0</v>
      </c>
      <c r="M99" s="15">
        <f>SUM(M100)</f>
        <v>0</v>
      </c>
      <c r="N99" s="3"/>
    </row>
    <row r="100" spans="1:14" ht="25.5" customHeight="1">
      <c r="A100" s="1"/>
      <c r="B100" s="27" t="s">
        <v>1</v>
      </c>
      <c r="C100" s="27" t="s">
        <v>1</v>
      </c>
      <c r="D100" s="27" t="s">
        <v>1</v>
      </c>
      <c r="E100" s="51" t="s">
        <v>1</v>
      </c>
      <c r="F100" s="51"/>
      <c r="G100" s="19" t="s">
        <v>130</v>
      </c>
      <c r="H100" s="50" t="s">
        <v>131</v>
      </c>
      <c r="I100" s="50"/>
      <c r="J100" s="17">
        <f t="shared" si="5"/>
        <v>1927900</v>
      </c>
      <c r="K100" s="15">
        <f>2277900-350000</f>
        <v>1927900</v>
      </c>
      <c r="L100" s="15">
        <v>0</v>
      </c>
      <c r="M100" s="15">
        <v>0</v>
      </c>
      <c r="N100" s="3"/>
    </row>
    <row r="101" spans="1:14" ht="18" customHeight="1">
      <c r="A101" s="1"/>
      <c r="B101" s="28" t="s">
        <v>151</v>
      </c>
      <c r="C101" s="28" t="s">
        <v>152</v>
      </c>
      <c r="D101" s="28" t="s">
        <v>153</v>
      </c>
      <c r="E101" s="50" t="s">
        <v>154</v>
      </c>
      <c r="F101" s="50"/>
      <c r="G101" s="28" t="s">
        <v>1</v>
      </c>
      <c r="H101" s="53" t="s">
        <v>1</v>
      </c>
      <c r="I101" s="53"/>
      <c r="J101" s="17">
        <f aca="true" t="shared" si="7" ref="J101:J132">K101+L101</f>
        <v>9035314</v>
      </c>
      <c r="K101" s="15">
        <f>SUM(K102)</f>
        <v>9035314</v>
      </c>
      <c r="L101" s="15">
        <f>SUM(L102)</f>
        <v>0</v>
      </c>
      <c r="M101" s="15">
        <f>SUM(M102)</f>
        <v>0</v>
      </c>
      <c r="N101" s="3"/>
    </row>
    <row r="102" spans="1:14" ht="25.5" customHeight="1">
      <c r="A102" s="1"/>
      <c r="B102" s="27" t="s">
        <v>1</v>
      </c>
      <c r="C102" s="27" t="s">
        <v>1</v>
      </c>
      <c r="D102" s="27" t="s">
        <v>1</v>
      </c>
      <c r="E102" s="51" t="s">
        <v>1</v>
      </c>
      <c r="F102" s="51"/>
      <c r="G102" s="19" t="s">
        <v>130</v>
      </c>
      <c r="H102" s="50" t="s">
        <v>131</v>
      </c>
      <c r="I102" s="50"/>
      <c r="J102" s="17">
        <f t="shared" si="7"/>
        <v>9035314</v>
      </c>
      <c r="K102" s="15">
        <v>9035314</v>
      </c>
      <c r="L102" s="15">
        <v>0</v>
      </c>
      <c r="M102" s="15">
        <v>0</v>
      </c>
      <c r="N102" s="3"/>
    </row>
    <row r="103" spans="1:14" s="10" customFormat="1" ht="18" customHeight="1">
      <c r="A103" s="9"/>
      <c r="B103" s="26" t="s">
        <v>155</v>
      </c>
      <c r="C103" s="26" t="s">
        <v>1</v>
      </c>
      <c r="D103" s="27" t="s">
        <v>1</v>
      </c>
      <c r="E103" s="56" t="s">
        <v>156</v>
      </c>
      <c r="F103" s="56"/>
      <c r="G103" s="28" t="s">
        <v>1</v>
      </c>
      <c r="H103" s="53" t="s">
        <v>1</v>
      </c>
      <c r="I103" s="53"/>
      <c r="J103" s="17">
        <f t="shared" si="7"/>
        <v>333883</v>
      </c>
      <c r="K103" s="17">
        <f aca="true" t="shared" si="8" ref="K103:M104">K104</f>
        <v>333883</v>
      </c>
      <c r="L103" s="17">
        <f t="shared" si="8"/>
        <v>0</v>
      </c>
      <c r="M103" s="17">
        <f t="shared" si="8"/>
        <v>0</v>
      </c>
      <c r="N103" s="9"/>
    </row>
    <row r="104" spans="1:14" s="7" customFormat="1" ht="18" customHeight="1">
      <c r="A104" s="6"/>
      <c r="B104" s="26" t="s">
        <v>157</v>
      </c>
      <c r="C104" s="26" t="s">
        <v>1</v>
      </c>
      <c r="D104" s="27" t="s">
        <v>1</v>
      </c>
      <c r="E104" s="56" t="s">
        <v>156</v>
      </c>
      <c r="F104" s="56"/>
      <c r="G104" s="28" t="s">
        <v>1</v>
      </c>
      <c r="H104" s="53" t="s">
        <v>1</v>
      </c>
      <c r="I104" s="53"/>
      <c r="J104" s="17">
        <f t="shared" si="7"/>
        <v>333883</v>
      </c>
      <c r="K104" s="17">
        <f t="shared" si="8"/>
        <v>333883</v>
      </c>
      <c r="L104" s="17">
        <f t="shared" si="8"/>
        <v>0</v>
      </c>
      <c r="M104" s="17">
        <f t="shared" si="8"/>
        <v>0</v>
      </c>
      <c r="N104" s="9"/>
    </row>
    <row r="105" spans="1:14" s="7" customFormat="1" ht="18" customHeight="1">
      <c r="A105" s="6"/>
      <c r="B105" s="26" t="s">
        <v>1</v>
      </c>
      <c r="C105" s="26" t="s">
        <v>124</v>
      </c>
      <c r="D105" s="27" t="s">
        <v>1</v>
      </c>
      <c r="E105" s="56" t="s">
        <v>125</v>
      </c>
      <c r="F105" s="56"/>
      <c r="G105" s="28" t="s">
        <v>1</v>
      </c>
      <c r="H105" s="53" t="s">
        <v>1</v>
      </c>
      <c r="I105" s="53"/>
      <c r="J105" s="17">
        <f>K105+L105</f>
        <v>333883</v>
      </c>
      <c r="K105" s="17">
        <f aca="true" t="shared" si="9" ref="K105:M106">K106</f>
        <v>333883</v>
      </c>
      <c r="L105" s="17">
        <f t="shared" si="9"/>
        <v>0</v>
      </c>
      <c r="M105" s="17">
        <f t="shared" si="9"/>
        <v>0</v>
      </c>
      <c r="N105" s="9"/>
    </row>
    <row r="106" spans="1:14" ht="42" customHeight="1">
      <c r="A106" s="1"/>
      <c r="B106" s="28" t="s">
        <v>158</v>
      </c>
      <c r="C106" s="28" t="s">
        <v>159</v>
      </c>
      <c r="D106" s="28" t="s">
        <v>146</v>
      </c>
      <c r="E106" s="50" t="s">
        <v>160</v>
      </c>
      <c r="F106" s="50"/>
      <c r="G106" s="28" t="s">
        <v>1</v>
      </c>
      <c r="H106" s="53" t="s">
        <v>1</v>
      </c>
      <c r="I106" s="53"/>
      <c r="J106" s="15">
        <f t="shared" si="7"/>
        <v>333883</v>
      </c>
      <c r="K106" s="15">
        <f t="shared" si="9"/>
        <v>333883</v>
      </c>
      <c r="L106" s="15">
        <f t="shared" si="9"/>
        <v>0</v>
      </c>
      <c r="M106" s="15">
        <f t="shared" si="9"/>
        <v>0</v>
      </c>
      <c r="N106" s="3"/>
    </row>
    <row r="107" spans="1:14" ht="42" customHeight="1">
      <c r="A107" s="1"/>
      <c r="B107" s="27" t="s">
        <v>1</v>
      </c>
      <c r="C107" s="27" t="s">
        <v>1</v>
      </c>
      <c r="D107" s="27" t="s">
        <v>1</v>
      </c>
      <c r="E107" s="51" t="s">
        <v>1</v>
      </c>
      <c r="F107" s="51"/>
      <c r="G107" s="19" t="s">
        <v>89</v>
      </c>
      <c r="H107" s="50" t="s">
        <v>90</v>
      </c>
      <c r="I107" s="50"/>
      <c r="J107" s="15">
        <f t="shared" si="7"/>
        <v>333883</v>
      </c>
      <c r="K107" s="15">
        <f>472483-137687-913</f>
        <v>333883</v>
      </c>
      <c r="L107" s="15">
        <v>0</v>
      </c>
      <c r="M107" s="15">
        <v>0</v>
      </c>
      <c r="N107" s="3"/>
    </row>
    <row r="108" spans="1:14" s="10" customFormat="1" ht="25.5" customHeight="1">
      <c r="A108" s="9"/>
      <c r="B108" s="26" t="s">
        <v>161</v>
      </c>
      <c r="C108" s="26" t="s">
        <v>1</v>
      </c>
      <c r="D108" s="27" t="s">
        <v>1</v>
      </c>
      <c r="E108" s="56" t="s">
        <v>162</v>
      </c>
      <c r="F108" s="56"/>
      <c r="G108" s="28" t="s">
        <v>1</v>
      </c>
      <c r="H108" s="53" t="s">
        <v>1</v>
      </c>
      <c r="I108" s="53"/>
      <c r="J108" s="17">
        <f t="shared" si="7"/>
        <v>27886257</v>
      </c>
      <c r="K108" s="17">
        <f>K109</f>
        <v>26986257</v>
      </c>
      <c r="L108" s="17">
        <f>L109</f>
        <v>900000</v>
      </c>
      <c r="M108" s="17">
        <f>M109</f>
        <v>900000</v>
      </c>
      <c r="N108" s="11"/>
    </row>
    <row r="109" spans="1:14" s="7" customFormat="1" ht="25.5" customHeight="1">
      <c r="A109" s="6"/>
      <c r="B109" s="26" t="s">
        <v>163</v>
      </c>
      <c r="C109" s="26" t="s">
        <v>1</v>
      </c>
      <c r="D109" s="27" t="s">
        <v>1</v>
      </c>
      <c r="E109" s="56" t="s">
        <v>162</v>
      </c>
      <c r="F109" s="56"/>
      <c r="G109" s="28" t="s">
        <v>1</v>
      </c>
      <c r="H109" s="53" t="s">
        <v>1</v>
      </c>
      <c r="I109" s="53"/>
      <c r="J109" s="17">
        <f>K109+L109</f>
        <v>27886257</v>
      </c>
      <c r="K109" s="17">
        <f>K110+K113+K122+K127</f>
        <v>26986257</v>
      </c>
      <c r="L109" s="17">
        <f>L110+L113+L122+L127</f>
        <v>900000</v>
      </c>
      <c r="M109" s="17">
        <f>M110+M113+M122+M127</f>
        <v>900000</v>
      </c>
      <c r="N109" s="9"/>
    </row>
    <row r="110" spans="1:14" s="7" customFormat="1" ht="13.5" customHeight="1">
      <c r="A110" s="6"/>
      <c r="B110" s="26" t="s">
        <v>1</v>
      </c>
      <c r="C110" s="26" t="s">
        <v>75</v>
      </c>
      <c r="D110" s="27" t="s">
        <v>1</v>
      </c>
      <c r="E110" s="56" t="s">
        <v>76</v>
      </c>
      <c r="F110" s="56"/>
      <c r="G110" s="28" t="s">
        <v>1</v>
      </c>
      <c r="H110" s="53" t="s">
        <v>1</v>
      </c>
      <c r="I110" s="53"/>
      <c r="J110" s="17">
        <f t="shared" si="7"/>
        <v>6204041</v>
      </c>
      <c r="K110" s="17">
        <f>K111</f>
        <v>6204041</v>
      </c>
      <c r="L110" s="17">
        <f>L111</f>
        <v>0</v>
      </c>
      <c r="M110" s="17">
        <f>M111</f>
        <v>0</v>
      </c>
      <c r="N110" s="9"/>
    </row>
    <row r="111" spans="1:14" ht="18" customHeight="1">
      <c r="A111" s="1"/>
      <c r="B111" s="28" t="s">
        <v>164</v>
      </c>
      <c r="C111" s="28" t="s">
        <v>165</v>
      </c>
      <c r="D111" s="28" t="s">
        <v>166</v>
      </c>
      <c r="E111" s="50" t="s">
        <v>167</v>
      </c>
      <c r="F111" s="50"/>
      <c r="G111" s="28" t="s">
        <v>1</v>
      </c>
      <c r="H111" s="53" t="s">
        <v>1</v>
      </c>
      <c r="I111" s="53"/>
      <c r="J111" s="15">
        <f t="shared" si="7"/>
        <v>6204041</v>
      </c>
      <c r="K111" s="15">
        <f>SUM(K112)</f>
        <v>6204041</v>
      </c>
      <c r="L111" s="15">
        <f>SUM(L112)</f>
        <v>0</v>
      </c>
      <c r="M111" s="15">
        <f>SUM(M112)</f>
        <v>0</v>
      </c>
      <c r="N111" s="3"/>
    </row>
    <row r="112" spans="1:14" ht="25.5" customHeight="1">
      <c r="A112" s="1"/>
      <c r="B112" s="27" t="s">
        <v>1</v>
      </c>
      <c r="C112" s="27" t="s">
        <v>1</v>
      </c>
      <c r="D112" s="27" t="s">
        <v>1</v>
      </c>
      <c r="E112" s="51" t="s">
        <v>1</v>
      </c>
      <c r="F112" s="51"/>
      <c r="G112" s="19" t="s">
        <v>168</v>
      </c>
      <c r="H112" s="50" t="s">
        <v>169</v>
      </c>
      <c r="I112" s="50"/>
      <c r="J112" s="15">
        <f t="shared" si="7"/>
        <v>6204041</v>
      </c>
      <c r="K112" s="15">
        <f>6258041-55000+1000</f>
        <v>6204041</v>
      </c>
      <c r="L112" s="15">
        <v>0</v>
      </c>
      <c r="M112" s="15">
        <v>0</v>
      </c>
      <c r="N112" s="3"/>
    </row>
    <row r="113" spans="1:14" s="7" customFormat="1" ht="13.5" customHeight="1">
      <c r="A113" s="6"/>
      <c r="B113" s="26" t="s">
        <v>1</v>
      </c>
      <c r="C113" s="26" t="s">
        <v>170</v>
      </c>
      <c r="D113" s="27" t="s">
        <v>1</v>
      </c>
      <c r="E113" s="56" t="s">
        <v>171</v>
      </c>
      <c r="F113" s="56"/>
      <c r="G113" s="28" t="s">
        <v>1</v>
      </c>
      <c r="H113" s="53" t="s">
        <v>1</v>
      </c>
      <c r="I113" s="53"/>
      <c r="J113" s="17">
        <f t="shared" si="7"/>
        <v>10456383</v>
      </c>
      <c r="K113" s="17">
        <f>K114+K116+K118+K120</f>
        <v>10456383</v>
      </c>
      <c r="L113" s="17">
        <f>L114+L116+L118+L120</f>
        <v>0</v>
      </c>
      <c r="M113" s="17">
        <f>M114+M116+M118+M120</f>
        <v>0</v>
      </c>
      <c r="N113" s="9"/>
    </row>
    <row r="114" spans="1:14" ht="13.5" customHeight="1">
      <c r="A114" s="1"/>
      <c r="B114" s="28" t="s">
        <v>172</v>
      </c>
      <c r="C114" s="28" t="s">
        <v>173</v>
      </c>
      <c r="D114" s="28" t="s">
        <v>174</v>
      </c>
      <c r="E114" s="50" t="s">
        <v>175</v>
      </c>
      <c r="F114" s="50"/>
      <c r="G114" s="28" t="s">
        <v>1</v>
      </c>
      <c r="H114" s="53" t="s">
        <v>1</v>
      </c>
      <c r="I114" s="53"/>
      <c r="J114" s="15">
        <f t="shared" si="7"/>
        <v>3066130</v>
      </c>
      <c r="K114" s="15">
        <f>SUM(K115)</f>
        <v>3066130</v>
      </c>
      <c r="L114" s="15">
        <f>SUM(L115)</f>
        <v>0</v>
      </c>
      <c r="M114" s="15">
        <f>SUM(M115)</f>
        <v>0</v>
      </c>
      <c r="N114" s="3"/>
    </row>
    <row r="115" spans="1:14" ht="25.5" customHeight="1">
      <c r="A115" s="1"/>
      <c r="B115" s="27" t="s">
        <v>1</v>
      </c>
      <c r="C115" s="27" t="s">
        <v>1</v>
      </c>
      <c r="D115" s="27" t="s">
        <v>1</v>
      </c>
      <c r="E115" s="51" t="s">
        <v>1</v>
      </c>
      <c r="F115" s="51"/>
      <c r="G115" s="19" t="s">
        <v>168</v>
      </c>
      <c r="H115" s="50" t="s">
        <v>169</v>
      </c>
      <c r="I115" s="50"/>
      <c r="J115" s="15">
        <f t="shared" si="7"/>
        <v>3066130</v>
      </c>
      <c r="K115" s="15">
        <f>3102130-36000</f>
        <v>3066130</v>
      </c>
      <c r="L115" s="15">
        <v>0</v>
      </c>
      <c r="M115" s="15">
        <v>0</v>
      </c>
      <c r="N115" s="3"/>
    </row>
    <row r="116" spans="1:14" ht="13.5" customHeight="1">
      <c r="A116" s="1"/>
      <c r="B116" s="28" t="s">
        <v>176</v>
      </c>
      <c r="C116" s="28" t="s">
        <v>177</v>
      </c>
      <c r="D116" s="28" t="s">
        <v>174</v>
      </c>
      <c r="E116" s="50" t="s">
        <v>178</v>
      </c>
      <c r="F116" s="50"/>
      <c r="G116" s="28" t="s">
        <v>1</v>
      </c>
      <c r="H116" s="53" t="s">
        <v>1</v>
      </c>
      <c r="I116" s="53"/>
      <c r="J116" s="15">
        <f t="shared" si="7"/>
        <v>851996</v>
      </c>
      <c r="K116" s="15">
        <f>SUM(K117)</f>
        <v>851996</v>
      </c>
      <c r="L116" s="15">
        <f>SUM(L117)</f>
        <v>0</v>
      </c>
      <c r="M116" s="15">
        <f>SUM(M117)</f>
        <v>0</v>
      </c>
      <c r="N116" s="3"/>
    </row>
    <row r="117" spans="1:14" ht="25.5" customHeight="1">
      <c r="A117" s="1"/>
      <c r="B117" s="27" t="s">
        <v>1</v>
      </c>
      <c r="C117" s="27" t="s">
        <v>1</v>
      </c>
      <c r="D117" s="27" t="s">
        <v>1</v>
      </c>
      <c r="E117" s="51" t="s">
        <v>1</v>
      </c>
      <c r="F117" s="51"/>
      <c r="G117" s="19" t="s">
        <v>168</v>
      </c>
      <c r="H117" s="50" t="s">
        <v>169</v>
      </c>
      <c r="I117" s="50"/>
      <c r="J117" s="15">
        <f t="shared" si="7"/>
        <v>851996</v>
      </c>
      <c r="K117" s="15">
        <f>871996-20000</f>
        <v>851996</v>
      </c>
      <c r="L117" s="15">
        <v>0</v>
      </c>
      <c r="M117" s="15">
        <v>0</v>
      </c>
      <c r="N117" s="3"/>
    </row>
    <row r="118" spans="1:14" ht="25.5" customHeight="1">
      <c r="A118" s="1"/>
      <c r="B118" s="28" t="s">
        <v>179</v>
      </c>
      <c r="C118" s="28" t="s">
        <v>180</v>
      </c>
      <c r="D118" s="28" t="s">
        <v>181</v>
      </c>
      <c r="E118" s="50" t="s">
        <v>182</v>
      </c>
      <c r="F118" s="50"/>
      <c r="G118" s="28" t="s">
        <v>1</v>
      </c>
      <c r="H118" s="53" t="s">
        <v>1</v>
      </c>
      <c r="I118" s="53"/>
      <c r="J118" s="15">
        <f t="shared" si="7"/>
        <v>6038257</v>
      </c>
      <c r="K118" s="15">
        <f>SUM(K119)</f>
        <v>6038257</v>
      </c>
      <c r="L118" s="15">
        <f>SUM(L119)</f>
        <v>0</v>
      </c>
      <c r="M118" s="15">
        <f>SUM(M119)</f>
        <v>0</v>
      </c>
      <c r="N118" s="3"/>
    </row>
    <row r="119" spans="1:14" ht="25.5" customHeight="1">
      <c r="A119" s="1"/>
      <c r="B119" s="27" t="s">
        <v>1</v>
      </c>
      <c r="C119" s="27" t="s">
        <v>1</v>
      </c>
      <c r="D119" s="27" t="s">
        <v>1</v>
      </c>
      <c r="E119" s="51" t="s">
        <v>1</v>
      </c>
      <c r="F119" s="51"/>
      <c r="G119" s="19" t="s">
        <v>168</v>
      </c>
      <c r="H119" s="50" t="s">
        <v>169</v>
      </c>
      <c r="I119" s="50"/>
      <c r="J119" s="15">
        <f t="shared" si="7"/>
        <v>6038257</v>
      </c>
      <c r="K119" s="15">
        <f>6283537-280000+7400+27320</f>
        <v>6038257</v>
      </c>
      <c r="L119" s="15">
        <v>0</v>
      </c>
      <c r="M119" s="15">
        <v>0</v>
      </c>
      <c r="N119" s="3"/>
    </row>
    <row r="120" spans="1:14" ht="13.5" customHeight="1">
      <c r="A120" s="1"/>
      <c r="B120" s="28" t="s">
        <v>183</v>
      </c>
      <c r="C120" s="28" t="s">
        <v>184</v>
      </c>
      <c r="D120" s="28" t="s">
        <v>185</v>
      </c>
      <c r="E120" s="50" t="s">
        <v>186</v>
      </c>
      <c r="F120" s="50"/>
      <c r="G120" s="28" t="s">
        <v>1</v>
      </c>
      <c r="H120" s="53" t="s">
        <v>1</v>
      </c>
      <c r="I120" s="53"/>
      <c r="J120" s="15">
        <f t="shared" si="7"/>
        <v>500000</v>
      </c>
      <c r="K120" s="15">
        <f>SUM(K121)</f>
        <v>500000</v>
      </c>
      <c r="L120" s="15">
        <f>SUM(L121)</f>
        <v>0</v>
      </c>
      <c r="M120" s="15">
        <f>SUM(M121)</f>
        <v>0</v>
      </c>
      <c r="N120" s="3"/>
    </row>
    <row r="121" spans="1:14" ht="25.5" customHeight="1">
      <c r="A121" s="1"/>
      <c r="B121" s="27" t="s">
        <v>1</v>
      </c>
      <c r="C121" s="27" t="s">
        <v>1</v>
      </c>
      <c r="D121" s="27" t="s">
        <v>1</v>
      </c>
      <c r="E121" s="51" t="s">
        <v>1</v>
      </c>
      <c r="F121" s="51"/>
      <c r="G121" s="19" t="s">
        <v>168</v>
      </c>
      <c r="H121" s="50" t="s">
        <v>169</v>
      </c>
      <c r="I121" s="50"/>
      <c r="J121" s="15">
        <f t="shared" si="7"/>
        <v>500000</v>
      </c>
      <c r="K121" s="15">
        <v>500000</v>
      </c>
      <c r="L121" s="15">
        <v>0</v>
      </c>
      <c r="M121" s="15">
        <v>0</v>
      </c>
      <c r="N121" s="3"/>
    </row>
    <row r="122" spans="1:14" s="7" customFormat="1" ht="13.5" customHeight="1">
      <c r="A122" s="6"/>
      <c r="B122" s="26" t="s">
        <v>1</v>
      </c>
      <c r="C122" s="26" t="s">
        <v>187</v>
      </c>
      <c r="D122" s="27" t="s">
        <v>1</v>
      </c>
      <c r="E122" s="56" t="s">
        <v>188</v>
      </c>
      <c r="F122" s="56"/>
      <c r="G122" s="28" t="s">
        <v>1</v>
      </c>
      <c r="H122" s="53" t="s">
        <v>1</v>
      </c>
      <c r="I122" s="53"/>
      <c r="J122" s="17">
        <f t="shared" si="7"/>
        <v>10325833</v>
      </c>
      <c r="K122" s="17">
        <f>K123+K125</f>
        <v>10325833</v>
      </c>
      <c r="L122" s="17">
        <f>L123+L125</f>
        <v>0</v>
      </c>
      <c r="M122" s="17">
        <f>M123+M125</f>
        <v>0</v>
      </c>
      <c r="N122" s="9"/>
    </row>
    <row r="123" spans="1:14" ht="25.5" customHeight="1">
      <c r="A123" s="1"/>
      <c r="B123" s="28" t="s">
        <v>189</v>
      </c>
      <c r="C123" s="28" t="s">
        <v>190</v>
      </c>
      <c r="D123" s="28" t="s">
        <v>191</v>
      </c>
      <c r="E123" s="50" t="s">
        <v>192</v>
      </c>
      <c r="F123" s="50"/>
      <c r="G123" s="28" t="s">
        <v>1</v>
      </c>
      <c r="H123" s="53" t="s">
        <v>1</v>
      </c>
      <c r="I123" s="53"/>
      <c r="J123" s="15">
        <f t="shared" si="7"/>
        <v>4242281</v>
      </c>
      <c r="K123" s="15">
        <f>SUM(K124)</f>
        <v>4242281</v>
      </c>
      <c r="L123" s="15">
        <f>SUM(L124)</f>
        <v>0</v>
      </c>
      <c r="M123" s="15">
        <f>SUM(M124)</f>
        <v>0</v>
      </c>
      <c r="N123" s="3"/>
    </row>
    <row r="124" spans="1:14" ht="25.5" customHeight="1">
      <c r="A124" s="1"/>
      <c r="B124" s="27" t="s">
        <v>1</v>
      </c>
      <c r="C124" s="27" t="s">
        <v>1</v>
      </c>
      <c r="D124" s="27" t="s">
        <v>1</v>
      </c>
      <c r="E124" s="51" t="s">
        <v>1</v>
      </c>
      <c r="F124" s="51"/>
      <c r="G124" s="19" t="s">
        <v>193</v>
      </c>
      <c r="H124" s="50" t="s">
        <v>194</v>
      </c>
      <c r="I124" s="50"/>
      <c r="J124" s="15">
        <f t="shared" si="7"/>
        <v>4242281</v>
      </c>
      <c r="K124" s="15">
        <f>4342281-100000</f>
        <v>4242281</v>
      </c>
      <c r="L124" s="15">
        <v>0</v>
      </c>
      <c r="M124" s="15">
        <v>0</v>
      </c>
      <c r="N124" s="3"/>
    </row>
    <row r="125" spans="1:14" ht="18" customHeight="1">
      <c r="A125" s="1"/>
      <c r="B125" s="28" t="s">
        <v>195</v>
      </c>
      <c r="C125" s="28" t="s">
        <v>196</v>
      </c>
      <c r="D125" s="28" t="s">
        <v>191</v>
      </c>
      <c r="E125" s="50" t="s">
        <v>197</v>
      </c>
      <c r="F125" s="50"/>
      <c r="G125" s="28" t="s">
        <v>1</v>
      </c>
      <c r="H125" s="53" t="s">
        <v>1</v>
      </c>
      <c r="I125" s="53"/>
      <c r="J125" s="15">
        <f t="shared" si="7"/>
        <v>6083552</v>
      </c>
      <c r="K125" s="15">
        <f>SUM(K126)</f>
        <v>6083552</v>
      </c>
      <c r="L125" s="15">
        <f>SUM(L126)</f>
        <v>0</v>
      </c>
      <c r="M125" s="15">
        <f>SUM(M126)</f>
        <v>0</v>
      </c>
      <c r="N125" s="3"/>
    </row>
    <row r="126" spans="1:14" ht="25.5" customHeight="1">
      <c r="A126" s="1"/>
      <c r="B126" s="27" t="s">
        <v>1</v>
      </c>
      <c r="C126" s="27" t="s">
        <v>1</v>
      </c>
      <c r="D126" s="27" t="s">
        <v>1</v>
      </c>
      <c r="E126" s="51" t="s">
        <v>1</v>
      </c>
      <c r="F126" s="51"/>
      <c r="G126" s="19" t="s">
        <v>193</v>
      </c>
      <c r="H126" s="50" t="s">
        <v>194</v>
      </c>
      <c r="I126" s="50"/>
      <c r="J126" s="15">
        <f t="shared" si="7"/>
        <v>6083552</v>
      </c>
      <c r="K126" s="15">
        <f>4087306+1487980-28374+400000+136640</f>
        <v>6083552</v>
      </c>
      <c r="L126" s="15">
        <v>0</v>
      </c>
      <c r="M126" s="15">
        <v>0</v>
      </c>
      <c r="N126" s="3"/>
    </row>
    <row r="127" spans="1:14" s="7" customFormat="1" ht="13.5" customHeight="1">
      <c r="A127" s="6"/>
      <c r="B127" s="26" t="s">
        <v>1</v>
      </c>
      <c r="C127" s="26" t="s">
        <v>38</v>
      </c>
      <c r="D127" s="27" t="s">
        <v>1</v>
      </c>
      <c r="E127" s="56" t="s">
        <v>39</v>
      </c>
      <c r="F127" s="56"/>
      <c r="G127" s="28" t="s">
        <v>1</v>
      </c>
      <c r="H127" s="53" t="s">
        <v>1</v>
      </c>
      <c r="I127" s="53"/>
      <c r="J127" s="17">
        <f t="shared" si="7"/>
        <v>900000</v>
      </c>
      <c r="K127" s="17">
        <f aca="true" t="shared" si="10" ref="K127:M128">K128</f>
        <v>0</v>
      </c>
      <c r="L127" s="17">
        <f t="shared" si="10"/>
        <v>900000</v>
      </c>
      <c r="M127" s="17">
        <f t="shared" si="10"/>
        <v>900000</v>
      </c>
      <c r="N127" s="9"/>
    </row>
    <row r="128" spans="1:14" ht="13.5" customHeight="1">
      <c r="A128" s="1"/>
      <c r="B128" s="28" t="s">
        <v>198</v>
      </c>
      <c r="C128" s="28" t="s">
        <v>199</v>
      </c>
      <c r="D128" s="28" t="s">
        <v>48</v>
      </c>
      <c r="E128" s="50" t="s">
        <v>200</v>
      </c>
      <c r="F128" s="50"/>
      <c r="G128" s="28" t="s">
        <v>1</v>
      </c>
      <c r="H128" s="53" t="s">
        <v>1</v>
      </c>
      <c r="I128" s="53"/>
      <c r="J128" s="15">
        <f t="shared" si="7"/>
        <v>900000</v>
      </c>
      <c r="K128" s="15">
        <f t="shared" si="10"/>
        <v>0</v>
      </c>
      <c r="L128" s="15">
        <f t="shared" si="10"/>
        <v>900000</v>
      </c>
      <c r="M128" s="15">
        <f t="shared" si="10"/>
        <v>900000</v>
      </c>
      <c r="N128" s="3"/>
    </row>
    <row r="129" spans="1:14" ht="25.5" customHeight="1">
      <c r="A129" s="1"/>
      <c r="B129" s="27" t="s">
        <v>1</v>
      </c>
      <c r="C129" s="27" t="s">
        <v>1</v>
      </c>
      <c r="D129" s="27" t="s">
        <v>1</v>
      </c>
      <c r="E129" s="51" t="s">
        <v>1</v>
      </c>
      <c r="F129" s="51"/>
      <c r="G129" s="19" t="s">
        <v>168</v>
      </c>
      <c r="H129" s="50" t="s">
        <v>169</v>
      </c>
      <c r="I129" s="50"/>
      <c r="J129" s="15">
        <f t="shared" si="7"/>
        <v>900000</v>
      </c>
      <c r="K129" s="15">
        <f>SUM(K130)</f>
        <v>0</v>
      </c>
      <c r="L129" s="15">
        <f>SUM(L130)</f>
        <v>900000</v>
      </c>
      <c r="M129" s="15">
        <f>SUM(M130)</f>
        <v>900000</v>
      </c>
      <c r="N129" s="3"/>
    </row>
    <row r="130" spans="1:14" ht="49.5">
      <c r="A130" s="1"/>
      <c r="B130" s="27"/>
      <c r="C130" s="27"/>
      <c r="D130" s="27"/>
      <c r="E130" s="51"/>
      <c r="F130" s="51"/>
      <c r="G130" s="29" t="s">
        <v>306</v>
      </c>
      <c r="H130" s="55"/>
      <c r="I130" s="55"/>
      <c r="J130" s="15">
        <f t="shared" si="7"/>
        <v>900000</v>
      </c>
      <c r="K130" s="15">
        <v>0</v>
      </c>
      <c r="L130" s="15">
        <v>900000</v>
      </c>
      <c r="M130" s="15">
        <v>900000</v>
      </c>
      <c r="N130" s="3"/>
    </row>
    <row r="131" spans="1:14" s="10" customFormat="1" ht="25.5" customHeight="1">
      <c r="A131" s="9"/>
      <c r="B131" s="26" t="s">
        <v>201</v>
      </c>
      <c r="C131" s="26" t="s">
        <v>1</v>
      </c>
      <c r="D131" s="27" t="s">
        <v>1</v>
      </c>
      <c r="E131" s="56" t="s">
        <v>202</v>
      </c>
      <c r="F131" s="56"/>
      <c r="G131" s="28" t="s">
        <v>1</v>
      </c>
      <c r="H131" s="53" t="s">
        <v>1</v>
      </c>
      <c r="I131" s="53"/>
      <c r="J131" s="17">
        <f t="shared" si="7"/>
        <v>183239565</v>
      </c>
      <c r="K131" s="17">
        <f>K132</f>
        <v>95555136</v>
      </c>
      <c r="L131" s="17">
        <f>L132</f>
        <v>87684429</v>
      </c>
      <c r="M131" s="17">
        <f>M132</f>
        <v>61543668</v>
      </c>
      <c r="N131" s="9"/>
    </row>
    <row r="132" spans="1:14" s="7" customFormat="1" ht="25.5" customHeight="1">
      <c r="A132" s="6"/>
      <c r="B132" s="26" t="s">
        <v>203</v>
      </c>
      <c r="C132" s="26" t="s">
        <v>1</v>
      </c>
      <c r="D132" s="27" t="s">
        <v>1</v>
      </c>
      <c r="E132" s="56" t="s">
        <v>202</v>
      </c>
      <c r="F132" s="56"/>
      <c r="G132" s="28" t="s">
        <v>1</v>
      </c>
      <c r="H132" s="53" t="s">
        <v>1</v>
      </c>
      <c r="I132" s="53"/>
      <c r="J132" s="17">
        <f t="shared" si="7"/>
        <v>183239565</v>
      </c>
      <c r="K132" s="17">
        <f>K133+K136+K152</f>
        <v>95555136</v>
      </c>
      <c r="L132" s="17">
        <f>L133+L136+L152</f>
        <v>87684429</v>
      </c>
      <c r="M132" s="17">
        <f>M133+M136+M152</f>
        <v>61543668</v>
      </c>
      <c r="N132" s="9"/>
    </row>
    <row r="133" spans="1:16" s="7" customFormat="1" ht="18" customHeight="1">
      <c r="A133" s="6"/>
      <c r="B133" s="26" t="s">
        <v>1</v>
      </c>
      <c r="C133" s="26" t="s">
        <v>124</v>
      </c>
      <c r="D133" s="27" t="s">
        <v>1</v>
      </c>
      <c r="E133" s="56" t="s">
        <v>125</v>
      </c>
      <c r="F133" s="56"/>
      <c r="G133" s="28" t="s">
        <v>1</v>
      </c>
      <c r="H133" s="53" t="s">
        <v>1</v>
      </c>
      <c r="I133" s="53"/>
      <c r="J133" s="17">
        <f aca="true" t="shared" si="11" ref="J133:J165">K133+L133</f>
        <v>2069828</v>
      </c>
      <c r="K133" s="17">
        <f>K134</f>
        <v>2069828</v>
      </c>
      <c r="L133" s="17">
        <f>L134</f>
        <v>0</v>
      </c>
      <c r="M133" s="17">
        <f>M134</f>
        <v>0</v>
      </c>
      <c r="N133" s="9"/>
      <c r="O133" s="4"/>
      <c r="P133" s="8"/>
    </row>
    <row r="134" spans="1:14" ht="13.5" customHeight="1">
      <c r="A134" s="1"/>
      <c r="B134" s="28" t="s">
        <v>204</v>
      </c>
      <c r="C134" s="28" t="s">
        <v>205</v>
      </c>
      <c r="D134" s="28" t="s">
        <v>206</v>
      </c>
      <c r="E134" s="50" t="s">
        <v>207</v>
      </c>
      <c r="F134" s="50"/>
      <c r="G134" s="28" t="s">
        <v>1</v>
      </c>
      <c r="H134" s="53" t="s">
        <v>1</v>
      </c>
      <c r="I134" s="53"/>
      <c r="J134" s="15">
        <f t="shared" si="11"/>
        <v>2069828</v>
      </c>
      <c r="K134" s="15">
        <f>SUM(K135)</f>
        <v>2069828</v>
      </c>
      <c r="L134" s="15">
        <f>SUM(L135)</f>
        <v>0</v>
      </c>
      <c r="M134" s="15">
        <f>SUM(M135)</f>
        <v>0</v>
      </c>
      <c r="N134" s="3"/>
    </row>
    <row r="135" spans="1:14" ht="25.5" customHeight="1">
      <c r="A135" s="1"/>
      <c r="B135" s="27" t="s">
        <v>1</v>
      </c>
      <c r="C135" s="27" t="s">
        <v>1</v>
      </c>
      <c r="D135" s="27" t="s">
        <v>1</v>
      </c>
      <c r="E135" s="51" t="s">
        <v>1</v>
      </c>
      <c r="F135" s="51"/>
      <c r="G135" s="19" t="s">
        <v>208</v>
      </c>
      <c r="H135" s="50" t="s">
        <v>209</v>
      </c>
      <c r="I135" s="50"/>
      <c r="J135" s="15">
        <f t="shared" si="11"/>
        <v>2069828</v>
      </c>
      <c r="K135" s="15">
        <v>2069828</v>
      </c>
      <c r="L135" s="15">
        <v>0</v>
      </c>
      <c r="M135" s="15">
        <v>0</v>
      </c>
      <c r="N135" s="3"/>
    </row>
    <row r="136" spans="1:14" s="7" customFormat="1" ht="18" customHeight="1">
      <c r="A136" s="6"/>
      <c r="B136" s="26" t="s">
        <v>1</v>
      </c>
      <c r="C136" s="26" t="s">
        <v>210</v>
      </c>
      <c r="D136" s="27" t="s">
        <v>1</v>
      </c>
      <c r="E136" s="56" t="s">
        <v>211</v>
      </c>
      <c r="F136" s="56"/>
      <c r="G136" s="28" t="s">
        <v>1</v>
      </c>
      <c r="H136" s="53" t="s">
        <v>1</v>
      </c>
      <c r="I136" s="53"/>
      <c r="J136" s="17">
        <f>K136+L136</f>
        <v>57739586</v>
      </c>
      <c r="K136" s="17">
        <f>K137+K143+K146+K148</f>
        <v>41402901</v>
      </c>
      <c r="L136" s="17">
        <f>L137+L143+L146+L148</f>
        <v>16336685</v>
      </c>
      <c r="M136" s="17">
        <f>M137+M143+M146+M148</f>
        <v>16336685</v>
      </c>
      <c r="N136" s="9"/>
    </row>
    <row r="137" spans="1:15" ht="18" customHeight="1">
      <c r="A137" s="1"/>
      <c r="B137" s="28" t="s">
        <v>212</v>
      </c>
      <c r="C137" s="28" t="s">
        <v>213</v>
      </c>
      <c r="D137" s="28" t="s">
        <v>214</v>
      </c>
      <c r="E137" s="50" t="s">
        <v>215</v>
      </c>
      <c r="F137" s="50"/>
      <c r="G137" s="28" t="s">
        <v>1</v>
      </c>
      <c r="H137" s="53" t="s">
        <v>1</v>
      </c>
      <c r="I137" s="53"/>
      <c r="J137" s="15">
        <f t="shared" si="11"/>
        <v>13848574</v>
      </c>
      <c r="K137" s="15">
        <f>K138</f>
        <v>7716889</v>
      </c>
      <c r="L137" s="15">
        <f>L138</f>
        <v>6131685</v>
      </c>
      <c r="M137" s="15">
        <f>M138</f>
        <v>6131685</v>
      </c>
      <c r="N137" s="3"/>
      <c r="O137" s="12"/>
    </row>
    <row r="138" spans="1:14" ht="25.5" customHeight="1">
      <c r="A138" s="1"/>
      <c r="B138" s="27" t="s">
        <v>1</v>
      </c>
      <c r="C138" s="27" t="s">
        <v>1</v>
      </c>
      <c r="D138" s="27" t="s">
        <v>1</v>
      </c>
      <c r="E138" s="51" t="s">
        <v>1</v>
      </c>
      <c r="F138" s="51"/>
      <c r="G138" s="19" t="s">
        <v>59</v>
      </c>
      <c r="H138" s="50" t="s">
        <v>60</v>
      </c>
      <c r="I138" s="50"/>
      <c r="J138" s="15">
        <f>K138+L138</f>
        <v>13848574</v>
      </c>
      <c r="K138" s="15">
        <f>16443000-7000000+79205-72316-1000000-750000+17000</f>
        <v>7716889</v>
      </c>
      <c r="L138" s="15">
        <f>SUM(L139:L142)</f>
        <v>6131685</v>
      </c>
      <c r="M138" s="15">
        <f>SUM(M139:M142)</f>
        <v>6131685</v>
      </c>
      <c r="N138" s="3"/>
    </row>
    <row r="139" spans="1:14" ht="49.5">
      <c r="A139" s="1"/>
      <c r="B139" s="27"/>
      <c r="C139" s="27"/>
      <c r="D139" s="27"/>
      <c r="E139" s="51"/>
      <c r="F139" s="51"/>
      <c r="G139" s="29" t="s">
        <v>396</v>
      </c>
      <c r="H139" s="55"/>
      <c r="I139" s="55"/>
      <c r="J139" s="15">
        <f t="shared" si="11"/>
        <v>2000000</v>
      </c>
      <c r="K139" s="15">
        <v>0</v>
      </c>
      <c r="L139" s="15">
        <f>2000000</f>
        <v>2000000</v>
      </c>
      <c r="M139" s="15">
        <f>2000000</f>
        <v>2000000</v>
      </c>
      <c r="N139" s="3"/>
    </row>
    <row r="140" spans="1:14" ht="49.5">
      <c r="A140" s="1"/>
      <c r="B140" s="27"/>
      <c r="C140" s="27"/>
      <c r="D140" s="27"/>
      <c r="E140" s="44"/>
      <c r="F140" s="45"/>
      <c r="G140" s="29" t="s">
        <v>395</v>
      </c>
      <c r="H140" s="46"/>
      <c r="I140" s="47"/>
      <c r="J140" s="15">
        <f t="shared" si="11"/>
        <v>560185</v>
      </c>
      <c r="K140" s="15">
        <v>0</v>
      </c>
      <c r="L140" s="15">
        <v>560185</v>
      </c>
      <c r="M140" s="15">
        <v>560185</v>
      </c>
      <c r="N140" s="3"/>
    </row>
    <row r="141" spans="1:14" ht="41.25">
      <c r="A141" s="1"/>
      <c r="B141" s="27"/>
      <c r="C141" s="27"/>
      <c r="D141" s="27"/>
      <c r="E141" s="51"/>
      <c r="F141" s="51"/>
      <c r="G141" s="29" t="s">
        <v>410</v>
      </c>
      <c r="H141" s="55"/>
      <c r="I141" s="55"/>
      <c r="J141" s="15">
        <f t="shared" si="11"/>
        <v>2824160</v>
      </c>
      <c r="K141" s="15">
        <v>0</v>
      </c>
      <c r="L141" s="15">
        <v>2824160</v>
      </c>
      <c r="M141" s="15">
        <v>2824160</v>
      </c>
      <c r="N141" s="3"/>
    </row>
    <row r="142" spans="1:14" ht="85.5" customHeight="1">
      <c r="A142" s="1"/>
      <c r="B142" s="27"/>
      <c r="C142" s="27"/>
      <c r="D142" s="27"/>
      <c r="E142" s="51"/>
      <c r="F142" s="51"/>
      <c r="G142" s="29" t="s">
        <v>307</v>
      </c>
      <c r="H142" s="55"/>
      <c r="I142" s="55"/>
      <c r="J142" s="15">
        <f t="shared" si="11"/>
        <v>747340</v>
      </c>
      <c r="K142" s="15">
        <v>0</v>
      </c>
      <c r="L142" s="15">
        <f>1627340-880000</f>
        <v>747340</v>
      </c>
      <c r="M142" s="15">
        <f>1627340-880000</f>
        <v>747340</v>
      </c>
      <c r="N142" s="3"/>
    </row>
    <row r="143" spans="1:14" ht="18" customHeight="1">
      <c r="A143" s="1"/>
      <c r="B143" s="28" t="s">
        <v>216</v>
      </c>
      <c r="C143" s="28" t="s">
        <v>217</v>
      </c>
      <c r="D143" s="28" t="s">
        <v>218</v>
      </c>
      <c r="E143" s="50" t="s">
        <v>219</v>
      </c>
      <c r="F143" s="50"/>
      <c r="G143" s="28" t="s">
        <v>1</v>
      </c>
      <c r="H143" s="53" t="s">
        <v>1</v>
      </c>
      <c r="I143" s="53"/>
      <c r="J143" s="15">
        <f t="shared" si="11"/>
        <v>1612000</v>
      </c>
      <c r="K143" s="15">
        <f>K144</f>
        <v>552000</v>
      </c>
      <c r="L143" s="15">
        <v>1060000</v>
      </c>
      <c r="M143" s="15">
        <v>1060000</v>
      </c>
      <c r="N143" s="3"/>
    </row>
    <row r="144" spans="1:14" ht="25.5" customHeight="1">
      <c r="A144" s="1"/>
      <c r="B144" s="27" t="s">
        <v>1</v>
      </c>
      <c r="C144" s="27" t="s">
        <v>1</v>
      </c>
      <c r="D144" s="27" t="s">
        <v>1</v>
      </c>
      <c r="E144" s="51" t="s">
        <v>1</v>
      </c>
      <c r="F144" s="51"/>
      <c r="G144" s="19" t="s">
        <v>59</v>
      </c>
      <c r="H144" s="50" t="s">
        <v>60</v>
      </c>
      <c r="I144" s="50"/>
      <c r="J144" s="15">
        <f>K144+L144</f>
        <v>1612000</v>
      </c>
      <c r="K144" s="15">
        <v>552000</v>
      </c>
      <c r="L144" s="15">
        <f>SUM(L145)</f>
        <v>1060000</v>
      </c>
      <c r="M144" s="15">
        <f>SUM(M145)</f>
        <v>1060000</v>
      </c>
      <c r="N144" s="3"/>
    </row>
    <row r="145" spans="1:14" ht="24.75">
      <c r="A145" s="1"/>
      <c r="B145" s="27"/>
      <c r="C145" s="27"/>
      <c r="D145" s="27"/>
      <c r="E145" s="51"/>
      <c r="F145" s="51"/>
      <c r="G145" s="29" t="s">
        <v>308</v>
      </c>
      <c r="H145" s="55"/>
      <c r="I145" s="55"/>
      <c r="J145" s="15">
        <f t="shared" si="11"/>
        <v>1060000</v>
      </c>
      <c r="K145" s="15">
        <v>0</v>
      </c>
      <c r="L145" s="15">
        <v>1060000</v>
      </c>
      <c r="M145" s="15">
        <v>1060000</v>
      </c>
      <c r="N145" s="3"/>
    </row>
    <row r="146" spans="1:14" ht="25.5" customHeight="1">
      <c r="A146" s="1"/>
      <c r="B146" s="28" t="s">
        <v>220</v>
      </c>
      <c r="C146" s="28" t="s">
        <v>221</v>
      </c>
      <c r="D146" s="28" t="s">
        <v>218</v>
      </c>
      <c r="E146" s="50" t="s">
        <v>222</v>
      </c>
      <c r="F146" s="50"/>
      <c r="G146" s="28" t="s">
        <v>1</v>
      </c>
      <c r="H146" s="53" t="s">
        <v>1</v>
      </c>
      <c r="I146" s="53"/>
      <c r="J146" s="15">
        <f>K146+L146</f>
        <v>155000</v>
      </c>
      <c r="K146" s="15">
        <f>K147</f>
        <v>0</v>
      </c>
      <c r="L146" s="15">
        <f>L147</f>
        <v>155000</v>
      </c>
      <c r="M146" s="15">
        <f>M147</f>
        <v>155000</v>
      </c>
      <c r="N146" s="3"/>
    </row>
    <row r="147" spans="1:14" ht="25.5" customHeight="1">
      <c r="A147" s="1"/>
      <c r="B147" s="27" t="s">
        <v>1</v>
      </c>
      <c r="C147" s="27" t="s">
        <v>1</v>
      </c>
      <c r="D147" s="27" t="s">
        <v>1</v>
      </c>
      <c r="E147" s="51" t="s">
        <v>1</v>
      </c>
      <c r="F147" s="51"/>
      <c r="G147" s="19" t="s">
        <v>59</v>
      </c>
      <c r="H147" s="50" t="s">
        <v>60</v>
      </c>
      <c r="I147" s="50"/>
      <c r="J147" s="15">
        <f t="shared" si="11"/>
        <v>155000</v>
      </c>
      <c r="K147" s="15">
        <v>0</v>
      </c>
      <c r="L147" s="15">
        <v>155000</v>
      </c>
      <c r="M147" s="15">
        <v>155000</v>
      </c>
      <c r="N147" s="3"/>
    </row>
    <row r="148" spans="1:14" ht="13.5" customHeight="1">
      <c r="A148" s="1"/>
      <c r="B148" s="28" t="s">
        <v>223</v>
      </c>
      <c r="C148" s="28" t="s">
        <v>224</v>
      </c>
      <c r="D148" s="28" t="s">
        <v>218</v>
      </c>
      <c r="E148" s="50" t="s">
        <v>225</v>
      </c>
      <c r="F148" s="50"/>
      <c r="G148" s="28" t="s">
        <v>1</v>
      </c>
      <c r="H148" s="53" t="s">
        <v>1</v>
      </c>
      <c r="I148" s="53"/>
      <c r="J148" s="15">
        <f>K148+L148</f>
        <v>42124012</v>
      </c>
      <c r="K148" s="15">
        <f>K149</f>
        <v>33134012</v>
      </c>
      <c r="L148" s="15">
        <f>L149</f>
        <v>8990000</v>
      </c>
      <c r="M148" s="15">
        <f>M149</f>
        <v>8990000</v>
      </c>
      <c r="N148" s="18"/>
    </row>
    <row r="149" spans="1:14" ht="25.5" customHeight="1">
      <c r="A149" s="1"/>
      <c r="B149" s="27" t="s">
        <v>1</v>
      </c>
      <c r="C149" s="27" t="s">
        <v>1</v>
      </c>
      <c r="D149" s="27" t="s">
        <v>1</v>
      </c>
      <c r="E149" s="51" t="s">
        <v>1</v>
      </c>
      <c r="F149" s="51"/>
      <c r="G149" s="19" t="s">
        <v>226</v>
      </c>
      <c r="H149" s="50" t="s">
        <v>227</v>
      </c>
      <c r="I149" s="50"/>
      <c r="J149" s="15">
        <f>K149+L149</f>
        <v>42124012</v>
      </c>
      <c r="K149" s="15">
        <f>36609802-1125600+113600-1044579+493300-2552511+1200000-560000</f>
        <v>33134012</v>
      </c>
      <c r="L149" s="15">
        <f>5500000+90000+L151+2400000</f>
        <v>8990000</v>
      </c>
      <c r="M149" s="15">
        <f>5590000+M151+2400000</f>
        <v>8990000</v>
      </c>
      <c r="N149" s="18"/>
    </row>
    <row r="150" spans="1:14" ht="33">
      <c r="A150" s="1"/>
      <c r="B150" s="27"/>
      <c r="C150" s="27"/>
      <c r="D150" s="27"/>
      <c r="E150" s="51"/>
      <c r="F150" s="51"/>
      <c r="G150" s="29" t="s">
        <v>309</v>
      </c>
      <c r="H150" s="55"/>
      <c r="I150" s="55"/>
      <c r="J150" s="15">
        <f t="shared" si="11"/>
        <v>1500000</v>
      </c>
      <c r="K150" s="15">
        <v>0</v>
      </c>
      <c r="L150" s="15">
        <v>1500000</v>
      </c>
      <c r="M150" s="15">
        <v>1500000</v>
      </c>
      <c r="N150" s="14"/>
    </row>
    <row r="151" spans="1:14" ht="16.5">
      <c r="A151" s="1"/>
      <c r="B151" s="27"/>
      <c r="C151" s="27"/>
      <c r="D151" s="27"/>
      <c r="E151" s="44"/>
      <c r="F151" s="45"/>
      <c r="G151" s="29" t="s">
        <v>383</v>
      </c>
      <c r="H151" s="46"/>
      <c r="I151" s="47"/>
      <c r="J151" s="15">
        <f>K151+L151</f>
        <v>1000000</v>
      </c>
      <c r="K151" s="15">
        <v>0</v>
      </c>
      <c r="L151" s="15">
        <f>M151</f>
        <v>1000000</v>
      </c>
      <c r="M151" s="15">
        <v>1000000</v>
      </c>
      <c r="N151" s="14"/>
    </row>
    <row r="152" spans="1:14" s="7" customFormat="1" ht="13.5" customHeight="1">
      <c r="A152" s="6"/>
      <c r="B152" s="26" t="s">
        <v>1</v>
      </c>
      <c r="C152" s="26" t="s">
        <v>38</v>
      </c>
      <c r="D152" s="27" t="s">
        <v>1</v>
      </c>
      <c r="E152" s="56" t="s">
        <v>39</v>
      </c>
      <c r="F152" s="56"/>
      <c r="G152" s="28" t="s">
        <v>1</v>
      </c>
      <c r="H152" s="53" t="s">
        <v>1</v>
      </c>
      <c r="I152" s="53"/>
      <c r="J152" s="17">
        <f>K152+L152</f>
        <v>123430151</v>
      </c>
      <c r="K152" s="17">
        <f>K153+K166+K170+K214+K249+K258+K267</f>
        <v>52082407</v>
      </c>
      <c r="L152" s="17">
        <f>L153+L166+L170+L214+L249+L258+L267</f>
        <v>71347744</v>
      </c>
      <c r="M152" s="17">
        <f>M153+M166+M170+M214+M249+M258+M267</f>
        <v>45206983</v>
      </c>
      <c r="N152" s="9"/>
    </row>
    <row r="153" spans="1:14" ht="18" customHeight="1">
      <c r="A153" s="1"/>
      <c r="B153" s="28" t="s">
        <v>228</v>
      </c>
      <c r="C153" s="28" t="s">
        <v>229</v>
      </c>
      <c r="D153" s="28" t="s">
        <v>48</v>
      </c>
      <c r="E153" s="50" t="s">
        <v>230</v>
      </c>
      <c r="F153" s="50"/>
      <c r="G153" s="28" t="s">
        <v>1</v>
      </c>
      <c r="H153" s="53" t="s">
        <v>1</v>
      </c>
      <c r="I153" s="53"/>
      <c r="J153" s="15">
        <f t="shared" si="11"/>
        <v>1503840</v>
      </c>
      <c r="K153" s="15">
        <f>K154</f>
        <v>0</v>
      </c>
      <c r="L153" s="15">
        <f>L154</f>
        <v>1503840</v>
      </c>
      <c r="M153" s="15">
        <f>M154</f>
        <v>1503840</v>
      </c>
      <c r="N153" s="3"/>
    </row>
    <row r="154" spans="1:14" ht="25.5" customHeight="1">
      <c r="A154" s="1"/>
      <c r="B154" s="27" t="s">
        <v>1</v>
      </c>
      <c r="C154" s="27" t="s">
        <v>1</v>
      </c>
      <c r="D154" s="27" t="s">
        <v>1</v>
      </c>
      <c r="E154" s="51" t="s">
        <v>1</v>
      </c>
      <c r="F154" s="51"/>
      <c r="G154" s="19" t="s">
        <v>59</v>
      </c>
      <c r="H154" s="50" t="s">
        <v>60</v>
      </c>
      <c r="I154" s="50"/>
      <c r="J154" s="15">
        <f t="shared" si="11"/>
        <v>1503840</v>
      </c>
      <c r="K154" s="15">
        <f>SUM(K155:K165)</f>
        <v>0</v>
      </c>
      <c r="L154" s="15">
        <f>SUM(L155:L165)</f>
        <v>1503840</v>
      </c>
      <c r="M154" s="15">
        <f>SUM(M155:M165)</f>
        <v>1503840</v>
      </c>
      <c r="N154" s="3"/>
    </row>
    <row r="155" spans="1:14" ht="24.75">
      <c r="A155" s="1"/>
      <c r="B155" s="27"/>
      <c r="C155" s="27"/>
      <c r="D155" s="27"/>
      <c r="E155" s="51"/>
      <c r="F155" s="51"/>
      <c r="G155" s="29" t="s">
        <v>310</v>
      </c>
      <c r="H155" s="55"/>
      <c r="I155" s="55"/>
      <c r="J155" s="15">
        <f t="shared" si="11"/>
        <v>114962</v>
      </c>
      <c r="K155" s="15">
        <v>0</v>
      </c>
      <c r="L155" s="15">
        <v>114962</v>
      </c>
      <c r="M155" s="16">
        <v>114962</v>
      </c>
      <c r="N155" s="3"/>
    </row>
    <row r="156" spans="1:14" ht="24.75">
      <c r="A156" s="1"/>
      <c r="B156" s="27"/>
      <c r="C156" s="27"/>
      <c r="D156" s="27"/>
      <c r="E156" s="51"/>
      <c r="F156" s="51"/>
      <c r="G156" s="29" t="s">
        <v>311</v>
      </c>
      <c r="H156" s="55"/>
      <c r="I156" s="55"/>
      <c r="J156" s="15">
        <f t="shared" si="11"/>
        <v>82608</v>
      </c>
      <c r="K156" s="15">
        <v>0</v>
      </c>
      <c r="L156" s="15">
        <v>82608</v>
      </c>
      <c r="M156" s="16">
        <v>82608</v>
      </c>
      <c r="N156" s="3"/>
    </row>
    <row r="157" spans="1:14" ht="24.75">
      <c r="A157" s="1"/>
      <c r="B157" s="27"/>
      <c r="C157" s="27"/>
      <c r="D157" s="27"/>
      <c r="E157" s="51"/>
      <c r="F157" s="51"/>
      <c r="G157" s="29" t="s">
        <v>312</v>
      </c>
      <c r="H157" s="55"/>
      <c r="I157" s="55"/>
      <c r="J157" s="15">
        <f t="shared" si="11"/>
        <v>41328</v>
      </c>
      <c r="K157" s="15">
        <v>0</v>
      </c>
      <c r="L157" s="15">
        <v>41328</v>
      </c>
      <c r="M157" s="16">
        <v>41328</v>
      </c>
      <c r="N157" s="3"/>
    </row>
    <row r="158" spans="1:14" ht="24.75">
      <c r="A158" s="1"/>
      <c r="B158" s="27"/>
      <c r="C158" s="27"/>
      <c r="D158" s="27"/>
      <c r="E158" s="51"/>
      <c r="F158" s="51"/>
      <c r="G158" s="29" t="s">
        <v>313</v>
      </c>
      <c r="H158" s="55"/>
      <c r="I158" s="55"/>
      <c r="J158" s="15">
        <f t="shared" si="11"/>
        <v>79773</v>
      </c>
      <c r="K158" s="15">
        <v>0</v>
      </c>
      <c r="L158" s="15">
        <v>79773</v>
      </c>
      <c r="M158" s="16">
        <v>79773</v>
      </c>
      <c r="N158" s="3"/>
    </row>
    <row r="159" spans="1:14" ht="24.75">
      <c r="A159" s="1"/>
      <c r="B159" s="27"/>
      <c r="C159" s="27"/>
      <c r="D159" s="27"/>
      <c r="E159" s="51"/>
      <c r="F159" s="51"/>
      <c r="G159" s="29" t="s">
        <v>314</v>
      </c>
      <c r="H159" s="55"/>
      <c r="I159" s="55"/>
      <c r="J159" s="15">
        <f t="shared" si="11"/>
        <v>41684</v>
      </c>
      <c r="K159" s="15">
        <v>0</v>
      </c>
      <c r="L159" s="15">
        <v>41684</v>
      </c>
      <c r="M159" s="16">
        <v>41684</v>
      </c>
      <c r="N159" s="3"/>
    </row>
    <row r="160" spans="1:14" ht="24.75">
      <c r="A160" s="1"/>
      <c r="B160" s="27"/>
      <c r="C160" s="27"/>
      <c r="D160" s="27"/>
      <c r="E160" s="51"/>
      <c r="F160" s="51"/>
      <c r="G160" s="29" t="s">
        <v>315</v>
      </c>
      <c r="H160" s="55"/>
      <c r="I160" s="55"/>
      <c r="J160" s="15">
        <f t="shared" si="11"/>
        <v>136512</v>
      </c>
      <c r="K160" s="15">
        <v>0</v>
      </c>
      <c r="L160" s="15">
        <v>136512</v>
      </c>
      <c r="M160" s="16">
        <v>136512</v>
      </c>
      <c r="N160" s="3"/>
    </row>
    <row r="161" spans="1:14" ht="24.75">
      <c r="A161" s="1"/>
      <c r="B161" s="27"/>
      <c r="C161" s="27"/>
      <c r="D161" s="27"/>
      <c r="E161" s="51"/>
      <c r="F161" s="51"/>
      <c r="G161" s="29" t="s">
        <v>316</v>
      </c>
      <c r="H161" s="55"/>
      <c r="I161" s="55"/>
      <c r="J161" s="15">
        <f t="shared" si="11"/>
        <v>96190</v>
      </c>
      <c r="K161" s="15">
        <v>0</v>
      </c>
      <c r="L161" s="15">
        <v>96190</v>
      </c>
      <c r="M161" s="16">
        <v>96190</v>
      </c>
      <c r="N161" s="3"/>
    </row>
    <row r="162" spans="1:14" ht="33">
      <c r="A162" s="1"/>
      <c r="B162" s="27"/>
      <c r="C162" s="27"/>
      <c r="D162" s="27"/>
      <c r="E162" s="51"/>
      <c r="F162" s="51"/>
      <c r="G162" s="29" t="s">
        <v>317</v>
      </c>
      <c r="H162" s="55"/>
      <c r="I162" s="55"/>
      <c r="J162" s="15">
        <f t="shared" si="11"/>
        <v>25700</v>
      </c>
      <c r="K162" s="15">
        <v>0</v>
      </c>
      <c r="L162" s="15">
        <v>25700</v>
      </c>
      <c r="M162" s="16">
        <v>25700</v>
      </c>
      <c r="N162" s="3"/>
    </row>
    <row r="163" spans="1:14" ht="33">
      <c r="A163" s="1"/>
      <c r="B163" s="27"/>
      <c r="C163" s="27"/>
      <c r="D163" s="27"/>
      <c r="E163" s="51"/>
      <c r="F163" s="51"/>
      <c r="G163" s="29" t="s">
        <v>318</v>
      </c>
      <c r="H163" s="55"/>
      <c r="I163" s="55"/>
      <c r="J163" s="15">
        <f t="shared" si="11"/>
        <v>136441</v>
      </c>
      <c r="K163" s="15">
        <v>0</v>
      </c>
      <c r="L163" s="15">
        <v>136441</v>
      </c>
      <c r="M163" s="16">
        <v>136441</v>
      </c>
      <c r="N163" s="3"/>
    </row>
    <row r="164" spans="1:14" ht="16.5">
      <c r="A164" s="1"/>
      <c r="B164" s="27"/>
      <c r="C164" s="27"/>
      <c r="D164" s="27"/>
      <c r="E164" s="44"/>
      <c r="F164" s="45"/>
      <c r="G164" s="29" t="s">
        <v>403</v>
      </c>
      <c r="H164" s="46"/>
      <c r="I164" s="47"/>
      <c r="J164" s="15">
        <f t="shared" si="11"/>
        <v>670000</v>
      </c>
      <c r="K164" s="15">
        <v>0</v>
      </c>
      <c r="L164" s="15">
        <v>670000</v>
      </c>
      <c r="M164" s="16">
        <v>670000</v>
      </c>
      <c r="N164" s="3"/>
    </row>
    <row r="165" spans="1:14" ht="33">
      <c r="A165" s="1"/>
      <c r="B165" s="27"/>
      <c r="C165" s="27"/>
      <c r="D165" s="27"/>
      <c r="E165" s="51"/>
      <c r="F165" s="51"/>
      <c r="G165" s="29" t="s">
        <v>319</v>
      </c>
      <c r="H165" s="55"/>
      <c r="I165" s="55"/>
      <c r="J165" s="15">
        <f t="shared" si="11"/>
        <v>78642</v>
      </c>
      <c r="K165" s="15">
        <v>0</v>
      </c>
      <c r="L165" s="15">
        <v>78642</v>
      </c>
      <c r="M165" s="16">
        <v>78642</v>
      </c>
      <c r="N165" s="3"/>
    </row>
    <row r="166" spans="1:14" ht="18" customHeight="1">
      <c r="A166" s="1"/>
      <c r="B166" s="28" t="s">
        <v>231</v>
      </c>
      <c r="C166" s="28" t="s">
        <v>232</v>
      </c>
      <c r="D166" s="28" t="s">
        <v>48</v>
      </c>
      <c r="E166" s="50" t="s">
        <v>233</v>
      </c>
      <c r="F166" s="50"/>
      <c r="G166" s="28" t="s">
        <v>1</v>
      </c>
      <c r="H166" s="53" t="s">
        <v>1</v>
      </c>
      <c r="I166" s="53"/>
      <c r="J166" s="15">
        <f>K166+L166</f>
        <v>1497645</v>
      </c>
      <c r="K166" s="15">
        <f>K167</f>
        <v>0</v>
      </c>
      <c r="L166" s="15">
        <f>L167</f>
        <v>1497645</v>
      </c>
      <c r="M166" s="15">
        <f>M167</f>
        <v>1497645</v>
      </c>
      <c r="N166" s="3"/>
    </row>
    <row r="167" spans="1:14" ht="25.5" customHeight="1">
      <c r="A167" s="1"/>
      <c r="B167" s="27" t="s">
        <v>1</v>
      </c>
      <c r="C167" s="27" t="s">
        <v>1</v>
      </c>
      <c r="D167" s="27" t="s">
        <v>1</v>
      </c>
      <c r="E167" s="51" t="s">
        <v>1</v>
      </c>
      <c r="F167" s="51"/>
      <c r="G167" s="19" t="s">
        <v>234</v>
      </c>
      <c r="H167" s="50" t="s">
        <v>235</v>
      </c>
      <c r="I167" s="50"/>
      <c r="J167" s="15">
        <f>K167+L167</f>
        <v>1497645</v>
      </c>
      <c r="K167" s="15">
        <f>SUM(K168:K169)</f>
        <v>0</v>
      </c>
      <c r="L167" s="15">
        <f>SUM(L168:L169)</f>
        <v>1497645</v>
      </c>
      <c r="M167" s="15">
        <f>SUM(M168:M169)</f>
        <v>1497645</v>
      </c>
      <c r="N167" s="3"/>
    </row>
    <row r="168" spans="1:14" ht="24.75">
      <c r="A168" s="1"/>
      <c r="B168" s="27"/>
      <c r="C168" s="27"/>
      <c r="D168" s="27"/>
      <c r="E168" s="51"/>
      <c r="F168" s="51"/>
      <c r="G168" s="29" t="s">
        <v>320</v>
      </c>
      <c r="H168" s="55"/>
      <c r="I168" s="55"/>
      <c r="J168" s="15">
        <f>K168+L168</f>
        <v>1385245</v>
      </c>
      <c r="K168" s="15">
        <v>0</v>
      </c>
      <c r="L168" s="15">
        <f>1500000-114755</f>
        <v>1385245</v>
      </c>
      <c r="M168" s="15">
        <f>1500000-114755</f>
        <v>1385245</v>
      </c>
      <c r="N168" s="3"/>
    </row>
    <row r="169" spans="1:14" ht="24.75">
      <c r="A169" s="1"/>
      <c r="B169" s="27"/>
      <c r="C169" s="27"/>
      <c r="D169" s="27"/>
      <c r="E169" s="44"/>
      <c r="F169" s="45"/>
      <c r="G169" s="29" t="s">
        <v>389</v>
      </c>
      <c r="H169" s="46"/>
      <c r="I169" s="47"/>
      <c r="J169" s="15">
        <f>K169+L169</f>
        <v>112400</v>
      </c>
      <c r="K169" s="15">
        <v>0</v>
      </c>
      <c r="L169" s="15">
        <v>112400</v>
      </c>
      <c r="M169" s="15">
        <v>112400</v>
      </c>
      <c r="N169" s="3"/>
    </row>
    <row r="170" spans="1:14" ht="18" customHeight="1">
      <c r="A170" s="1"/>
      <c r="B170" s="28" t="s">
        <v>236</v>
      </c>
      <c r="C170" s="28" t="s">
        <v>51</v>
      </c>
      <c r="D170" s="28" t="s">
        <v>52</v>
      </c>
      <c r="E170" s="50" t="s">
        <v>53</v>
      </c>
      <c r="F170" s="50"/>
      <c r="G170" s="28" t="s">
        <v>1</v>
      </c>
      <c r="H170" s="53" t="s">
        <v>1</v>
      </c>
      <c r="I170" s="53"/>
      <c r="J170" s="15">
        <f aca="true" t="shared" si="12" ref="J170:J212">K170+L170</f>
        <v>28421251</v>
      </c>
      <c r="K170" s="15">
        <f>K171+K210</f>
        <v>27207131</v>
      </c>
      <c r="L170" s="15">
        <f>L171+L210</f>
        <v>1214120</v>
      </c>
      <c r="M170" s="15">
        <f>M171+M210</f>
        <v>1214120</v>
      </c>
      <c r="N170" s="3"/>
    </row>
    <row r="171" spans="1:14" ht="25.5" customHeight="1">
      <c r="A171" s="1"/>
      <c r="B171" s="27" t="s">
        <v>1</v>
      </c>
      <c r="C171" s="27" t="s">
        <v>1</v>
      </c>
      <c r="D171" s="27" t="s">
        <v>1</v>
      </c>
      <c r="E171" s="51" t="s">
        <v>1</v>
      </c>
      <c r="F171" s="51"/>
      <c r="G171" s="19" t="s">
        <v>234</v>
      </c>
      <c r="H171" s="50" t="s">
        <v>235</v>
      </c>
      <c r="I171" s="50"/>
      <c r="J171" s="15">
        <f>K171+L171</f>
        <v>28050251</v>
      </c>
      <c r="K171" s="15">
        <f>SUM(K172:K209)+62316</f>
        <v>26836131</v>
      </c>
      <c r="L171" s="15">
        <f>SUM(L172:L209)</f>
        <v>1214120</v>
      </c>
      <c r="M171" s="15">
        <f>SUM(M172:M209)</f>
        <v>1214120</v>
      </c>
      <c r="N171" s="3"/>
    </row>
    <row r="172" spans="1:14" ht="72" customHeight="1">
      <c r="A172" s="1"/>
      <c r="B172" s="27"/>
      <c r="C172" s="27"/>
      <c r="D172" s="27"/>
      <c r="E172" s="51"/>
      <c r="F172" s="51"/>
      <c r="G172" s="19" t="s">
        <v>281</v>
      </c>
      <c r="H172" s="55"/>
      <c r="I172" s="55"/>
      <c r="J172" s="15">
        <f t="shared" si="12"/>
        <v>200000</v>
      </c>
      <c r="K172" s="15">
        <v>200000</v>
      </c>
      <c r="L172" s="15">
        <v>0</v>
      </c>
      <c r="M172" s="15">
        <v>0</v>
      </c>
      <c r="N172" s="3"/>
    </row>
    <row r="173" spans="1:14" ht="99">
      <c r="A173" s="1"/>
      <c r="B173" s="27"/>
      <c r="C173" s="27"/>
      <c r="D173" s="27"/>
      <c r="E173" s="51"/>
      <c r="F173" s="51"/>
      <c r="G173" s="32" t="s">
        <v>261</v>
      </c>
      <c r="H173" s="55"/>
      <c r="I173" s="55"/>
      <c r="J173" s="15">
        <f t="shared" si="12"/>
        <v>3201152</v>
      </c>
      <c r="K173" s="15">
        <v>3201152</v>
      </c>
      <c r="L173" s="15">
        <v>0</v>
      </c>
      <c r="M173" s="15">
        <v>0</v>
      </c>
      <c r="N173" s="3"/>
    </row>
    <row r="174" spans="1:14" ht="99">
      <c r="A174" s="1"/>
      <c r="B174" s="27"/>
      <c r="C174" s="27"/>
      <c r="D174" s="27"/>
      <c r="E174" s="44"/>
      <c r="F174" s="45"/>
      <c r="G174" s="32" t="s">
        <v>386</v>
      </c>
      <c r="H174" s="46"/>
      <c r="I174" s="47"/>
      <c r="J174" s="15">
        <f>K174+L174</f>
        <v>390604</v>
      </c>
      <c r="K174" s="15">
        <v>390604</v>
      </c>
      <c r="L174" s="15">
        <v>0</v>
      </c>
      <c r="M174" s="15">
        <v>0</v>
      </c>
      <c r="N174" s="3"/>
    </row>
    <row r="175" spans="1:14" ht="24.75">
      <c r="A175" s="1"/>
      <c r="B175" s="27"/>
      <c r="C175" s="27"/>
      <c r="D175" s="27"/>
      <c r="E175" s="51"/>
      <c r="F175" s="51"/>
      <c r="G175" s="33" t="s">
        <v>265</v>
      </c>
      <c r="H175" s="54"/>
      <c r="I175" s="54"/>
      <c r="J175" s="16">
        <f t="shared" si="12"/>
        <v>183446</v>
      </c>
      <c r="K175" s="16">
        <v>183446</v>
      </c>
      <c r="L175" s="16">
        <v>0</v>
      </c>
      <c r="M175" s="16">
        <v>0</v>
      </c>
      <c r="N175" s="3"/>
    </row>
    <row r="176" spans="1:14" ht="16.5">
      <c r="A176" s="1"/>
      <c r="B176" s="27"/>
      <c r="C176" s="27"/>
      <c r="D176" s="27"/>
      <c r="E176" s="51"/>
      <c r="F176" s="51"/>
      <c r="G176" s="33" t="s">
        <v>266</v>
      </c>
      <c r="H176" s="52"/>
      <c r="I176" s="52"/>
      <c r="J176" s="16">
        <f t="shared" si="12"/>
        <v>500000</v>
      </c>
      <c r="K176" s="16">
        <v>500000</v>
      </c>
      <c r="L176" s="16">
        <v>0</v>
      </c>
      <c r="M176" s="16">
        <v>0</v>
      </c>
      <c r="N176" s="3"/>
    </row>
    <row r="177" spans="1:14" ht="16.5">
      <c r="A177" s="1"/>
      <c r="B177" s="27"/>
      <c r="C177" s="27"/>
      <c r="D177" s="27"/>
      <c r="E177" s="51"/>
      <c r="F177" s="51"/>
      <c r="G177" s="33" t="s">
        <v>267</v>
      </c>
      <c r="H177" s="52"/>
      <c r="I177" s="52"/>
      <c r="J177" s="16">
        <f t="shared" si="12"/>
        <v>400000</v>
      </c>
      <c r="K177" s="16">
        <v>0</v>
      </c>
      <c r="L177" s="16">
        <v>400000</v>
      </c>
      <c r="M177" s="16">
        <v>400000</v>
      </c>
      <c r="N177" s="3"/>
    </row>
    <row r="178" spans="1:14" ht="24.75">
      <c r="A178" s="1"/>
      <c r="B178" s="27"/>
      <c r="C178" s="27"/>
      <c r="D178" s="27"/>
      <c r="E178" s="44"/>
      <c r="F178" s="45"/>
      <c r="G178" s="33" t="s">
        <v>385</v>
      </c>
      <c r="H178" s="48"/>
      <c r="I178" s="49"/>
      <c r="J178" s="16">
        <f t="shared" si="12"/>
        <v>160000</v>
      </c>
      <c r="K178" s="16">
        <v>160000</v>
      </c>
      <c r="L178" s="16">
        <v>0</v>
      </c>
      <c r="M178" s="16">
        <v>0</v>
      </c>
      <c r="N178" s="3"/>
    </row>
    <row r="179" spans="1:14" ht="12.75">
      <c r="A179" s="1"/>
      <c r="B179" s="27"/>
      <c r="C179" s="27"/>
      <c r="D179" s="27"/>
      <c r="E179" s="51"/>
      <c r="F179" s="51"/>
      <c r="G179" s="33" t="s">
        <v>268</v>
      </c>
      <c r="H179" s="54"/>
      <c r="I179" s="54"/>
      <c r="J179" s="16">
        <f t="shared" si="12"/>
        <v>100000</v>
      </c>
      <c r="K179" s="16">
        <v>100000</v>
      </c>
      <c r="L179" s="16">
        <v>0</v>
      </c>
      <c r="M179" s="16">
        <v>0</v>
      </c>
      <c r="N179" s="3"/>
    </row>
    <row r="180" spans="1:14" ht="33">
      <c r="A180" s="1"/>
      <c r="B180" s="27"/>
      <c r="C180" s="27"/>
      <c r="D180" s="27"/>
      <c r="E180" s="51"/>
      <c r="F180" s="51"/>
      <c r="G180" s="33" t="s">
        <v>279</v>
      </c>
      <c r="H180" s="52"/>
      <c r="I180" s="52"/>
      <c r="J180" s="16">
        <f t="shared" si="12"/>
        <v>300000</v>
      </c>
      <c r="K180" s="16">
        <v>300000</v>
      </c>
      <c r="L180" s="16">
        <v>0</v>
      </c>
      <c r="M180" s="16">
        <v>0</v>
      </c>
      <c r="N180" s="3"/>
    </row>
    <row r="181" spans="1:14" ht="33">
      <c r="A181" s="1"/>
      <c r="B181" s="27"/>
      <c r="C181" s="27"/>
      <c r="D181" s="27"/>
      <c r="E181" s="51"/>
      <c r="F181" s="51"/>
      <c r="G181" s="33" t="s">
        <v>278</v>
      </c>
      <c r="H181" s="52"/>
      <c r="I181" s="52"/>
      <c r="J181" s="16">
        <f t="shared" si="12"/>
        <v>1005182</v>
      </c>
      <c r="K181" s="16">
        <v>1005182</v>
      </c>
      <c r="L181" s="16">
        <v>0</v>
      </c>
      <c r="M181" s="16">
        <v>0</v>
      </c>
      <c r="N181" s="3"/>
    </row>
    <row r="182" spans="1:14" ht="57" customHeight="1">
      <c r="A182" s="1"/>
      <c r="B182" s="27"/>
      <c r="C182" s="27"/>
      <c r="D182" s="27"/>
      <c r="E182" s="51"/>
      <c r="F182" s="51"/>
      <c r="G182" s="33" t="s">
        <v>269</v>
      </c>
      <c r="H182" s="54"/>
      <c r="I182" s="54"/>
      <c r="J182" s="16">
        <f t="shared" si="12"/>
        <v>2495930</v>
      </c>
      <c r="K182" s="16">
        <v>2495930</v>
      </c>
      <c r="L182" s="16">
        <v>0</v>
      </c>
      <c r="M182" s="16">
        <v>0</v>
      </c>
      <c r="N182" s="3"/>
    </row>
    <row r="183" spans="1:14" ht="41.25">
      <c r="A183" s="1"/>
      <c r="B183" s="27"/>
      <c r="C183" s="27"/>
      <c r="D183" s="27"/>
      <c r="E183" s="44"/>
      <c r="F183" s="45"/>
      <c r="G183" s="33" t="s">
        <v>402</v>
      </c>
      <c r="H183" s="48"/>
      <c r="I183" s="49"/>
      <c r="J183" s="16">
        <f t="shared" si="12"/>
        <v>2024458</v>
      </c>
      <c r="K183" s="16">
        <v>2024458</v>
      </c>
      <c r="L183" s="16">
        <v>0</v>
      </c>
      <c r="M183" s="16">
        <v>0</v>
      </c>
      <c r="N183" s="3"/>
    </row>
    <row r="184" spans="1:14" ht="16.5">
      <c r="A184" s="1"/>
      <c r="B184" s="27"/>
      <c r="C184" s="27"/>
      <c r="D184" s="27"/>
      <c r="E184" s="51"/>
      <c r="F184" s="51"/>
      <c r="G184" s="33" t="s">
        <v>276</v>
      </c>
      <c r="H184" s="54"/>
      <c r="I184" s="54"/>
      <c r="J184" s="16">
        <f t="shared" si="12"/>
        <v>84691</v>
      </c>
      <c r="K184" s="16">
        <v>84691</v>
      </c>
      <c r="L184" s="16">
        <v>0</v>
      </c>
      <c r="M184" s="16">
        <v>0</v>
      </c>
      <c r="N184" s="3"/>
    </row>
    <row r="185" spans="1:14" ht="33">
      <c r="A185" s="1"/>
      <c r="B185" s="27"/>
      <c r="C185" s="27"/>
      <c r="D185" s="27"/>
      <c r="E185" s="51"/>
      <c r="F185" s="51"/>
      <c r="G185" s="33" t="s">
        <v>270</v>
      </c>
      <c r="H185" s="54"/>
      <c r="I185" s="54"/>
      <c r="J185" s="16">
        <f t="shared" si="12"/>
        <v>280222</v>
      </c>
      <c r="K185" s="16">
        <v>280222</v>
      </c>
      <c r="L185" s="16">
        <v>0</v>
      </c>
      <c r="M185" s="16">
        <v>0</v>
      </c>
      <c r="N185" s="3"/>
    </row>
    <row r="186" spans="1:14" ht="74.25">
      <c r="A186" s="1"/>
      <c r="B186" s="27"/>
      <c r="C186" s="27"/>
      <c r="D186" s="27"/>
      <c r="E186" s="51"/>
      <c r="F186" s="51"/>
      <c r="G186" s="33" t="s">
        <v>271</v>
      </c>
      <c r="H186" s="54"/>
      <c r="I186" s="54"/>
      <c r="J186" s="16">
        <f t="shared" si="12"/>
        <v>2500000</v>
      </c>
      <c r="K186" s="16">
        <v>2500000</v>
      </c>
      <c r="L186" s="16">
        <v>0</v>
      </c>
      <c r="M186" s="16">
        <v>0</v>
      </c>
      <c r="N186" s="3"/>
    </row>
    <row r="187" spans="1:14" ht="49.5">
      <c r="A187" s="1"/>
      <c r="B187" s="27"/>
      <c r="C187" s="27"/>
      <c r="D187" s="27"/>
      <c r="E187" s="51"/>
      <c r="F187" s="51"/>
      <c r="G187" s="33" t="s">
        <v>272</v>
      </c>
      <c r="H187" s="52"/>
      <c r="I187" s="52"/>
      <c r="J187" s="16">
        <f t="shared" si="12"/>
        <v>750000</v>
      </c>
      <c r="K187" s="16">
        <v>0</v>
      </c>
      <c r="L187" s="16">
        <v>750000</v>
      </c>
      <c r="M187" s="16">
        <v>750000</v>
      </c>
      <c r="N187" s="3"/>
    </row>
    <row r="188" spans="1:14" ht="82.5">
      <c r="A188" s="1"/>
      <c r="B188" s="27"/>
      <c r="C188" s="27"/>
      <c r="D188" s="27"/>
      <c r="E188" s="44"/>
      <c r="F188" s="45"/>
      <c r="G188" s="33" t="s">
        <v>387</v>
      </c>
      <c r="H188" s="48"/>
      <c r="I188" s="49"/>
      <c r="J188" s="16">
        <f t="shared" si="12"/>
        <v>2485812</v>
      </c>
      <c r="K188" s="16">
        <v>2485812</v>
      </c>
      <c r="L188" s="16">
        <v>0</v>
      </c>
      <c r="M188" s="16">
        <v>0</v>
      </c>
      <c r="N188" s="3"/>
    </row>
    <row r="189" spans="1:14" ht="24.75">
      <c r="A189" s="1"/>
      <c r="B189" s="27"/>
      <c r="C189" s="27"/>
      <c r="D189" s="27"/>
      <c r="E189" s="51"/>
      <c r="F189" s="51"/>
      <c r="G189" s="33" t="s">
        <v>289</v>
      </c>
      <c r="H189" s="52"/>
      <c r="I189" s="52"/>
      <c r="J189" s="16">
        <f t="shared" si="12"/>
        <v>680000</v>
      </c>
      <c r="K189" s="16">
        <v>680000</v>
      </c>
      <c r="L189" s="16">
        <v>0</v>
      </c>
      <c r="M189" s="16">
        <v>0</v>
      </c>
      <c r="N189" s="3"/>
    </row>
    <row r="190" spans="1:14" ht="24.75">
      <c r="A190" s="1"/>
      <c r="B190" s="27"/>
      <c r="C190" s="27"/>
      <c r="D190" s="27"/>
      <c r="E190" s="51"/>
      <c r="F190" s="51"/>
      <c r="G190" s="33" t="s">
        <v>288</v>
      </c>
      <c r="H190" s="52"/>
      <c r="I190" s="52"/>
      <c r="J190" s="16">
        <f t="shared" si="12"/>
        <v>410000</v>
      </c>
      <c r="K190" s="16">
        <v>410000</v>
      </c>
      <c r="L190" s="16">
        <v>0</v>
      </c>
      <c r="M190" s="16">
        <v>0</v>
      </c>
      <c r="N190" s="3"/>
    </row>
    <row r="191" spans="1:14" ht="16.5">
      <c r="A191" s="1"/>
      <c r="B191" s="27"/>
      <c r="C191" s="27"/>
      <c r="D191" s="27"/>
      <c r="E191" s="51"/>
      <c r="F191" s="51"/>
      <c r="G191" s="33" t="s">
        <v>286</v>
      </c>
      <c r="H191" s="52"/>
      <c r="I191" s="52"/>
      <c r="J191" s="16">
        <f t="shared" si="12"/>
        <v>910000</v>
      </c>
      <c r="K191" s="16">
        <v>910000</v>
      </c>
      <c r="L191" s="16">
        <v>0</v>
      </c>
      <c r="M191" s="16">
        <v>0</v>
      </c>
      <c r="N191" s="3"/>
    </row>
    <row r="192" spans="1:14" ht="12.75">
      <c r="A192" s="1"/>
      <c r="B192" s="27"/>
      <c r="C192" s="27"/>
      <c r="D192" s="27"/>
      <c r="E192" s="51"/>
      <c r="F192" s="51"/>
      <c r="G192" s="33" t="s">
        <v>277</v>
      </c>
      <c r="H192" s="52"/>
      <c r="I192" s="52"/>
      <c r="J192" s="16">
        <f t="shared" si="12"/>
        <v>4000</v>
      </c>
      <c r="K192" s="16">
        <v>4000</v>
      </c>
      <c r="L192" s="16">
        <v>0</v>
      </c>
      <c r="M192" s="16">
        <v>0</v>
      </c>
      <c r="N192" s="3"/>
    </row>
    <row r="193" spans="1:14" ht="16.5">
      <c r="A193" s="1"/>
      <c r="B193" s="27"/>
      <c r="C193" s="27"/>
      <c r="D193" s="27"/>
      <c r="E193" s="69"/>
      <c r="F193" s="69"/>
      <c r="G193" s="33" t="s">
        <v>273</v>
      </c>
      <c r="H193" s="52"/>
      <c r="I193" s="52"/>
      <c r="J193" s="16">
        <f t="shared" si="12"/>
        <v>110000</v>
      </c>
      <c r="K193" s="16">
        <v>110000</v>
      </c>
      <c r="L193" s="16">
        <v>0</v>
      </c>
      <c r="M193" s="16">
        <v>0</v>
      </c>
      <c r="N193" s="3"/>
    </row>
    <row r="194" spans="1:14" ht="16.5">
      <c r="A194" s="1"/>
      <c r="B194" s="27"/>
      <c r="C194" s="27"/>
      <c r="D194" s="27"/>
      <c r="E194" s="51"/>
      <c r="F194" s="51"/>
      <c r="G194" s="33" t="s">
        <v>287</v>
      </c>
      <c r="H194" s="52"/>
      <c r="I194" s="52"/>
      <c r="J194" s="16">
        <f t="shared" si="12"/>
        <v>600000</v>
      </c>
      <c r="K194" s="16">
        <v>600000</v>
      </c>
      <c r="L194" s="16">
        <v>0</v>
      </c>
      <c r="M194" s="16">
        <v>0</v>
      </c>
      <c r="N194" s="3"/>
    </row>
    <row r="195" spans="1:14" ht="24.75">
      <c r="A195" s="1"/>
      <c r="B195" s="27"/>
      <c r="C195" s="27"/>
      <c r="D195" s="27"/>
      <c r="E195" s="51"/>
      <c r="F195" s="51"/>
      <c r="G195" s="33" t="s">
        <v>280</v>
      </c>
      <c r="H195" s="52"/>
      <c r="I195" s="52"/>
      <c r="J195" s="16">
        <f t="shared" si="12"/>
        <v>133000</v>
      </c>
      <c r="K195" s="16">
        <v>133000</v>
      </c>
      <c r="L195" s="16">
        <v>0</v>
      </c>
      <c r="M195" s="16">
        <v>0</v>
      </c>
      <c r="N195" s="3"/>
    </row>
    <row r="196" spans="1:14" ht="57" customHeight="1">
      <c r="A196" s="1"/>
      <c r="B196" s="27"/>
      <c r="C196" s="27"/>
      <c r="D196" s="27"/>
      <c r="E196" s="44"/>
      <c r="F196" s="45"/>
      <c r="G196" s="33" t="s">
        <v>384</v>
      </c>
      <c r="H196" s="48"/>
      <c r="I196" s="49"/>
      <c r="J196" s="16">
        <f t="shared" si="12"/>
        <v>233325</v>
      </c>
      <c r="K196" s="16">
        <v>233325</v>
      </c>
      <c r="L196" s="16">
        <v>0</v>
      </c>
      <c r="M196" s="16">
        <v>0</v>
      </c>
      <c r="N196" s="3"/>
    </row>
    <row r="197" spans="1:14" ht="99" customHeight="1">
      <c r="A197" s="1"/>
      <c r="B197" s="27"/>
      <c r="C197" s="27"/>
      <c r="D197" s="27"/>
      <c r="E197" s="51"/>
      <c r="F197" s="51"/>
      <c r="G197" s="33" t="s">
        <v>365</v>
      </c>
      <c r="H197" s="52"/>
      <c r="I197" s="52"/>
      <c r="J197" s="16">
        <f t="shared" si="12"/>
        <v>368858</v>
      </c>
      <c r="K197" s="16">
        <v>368858</v>
      </c>
      <c r="L197" s="15">
        <v>0</v>
      </c>
      <c r="M197" s="15">
        <v>0</v>
      </c>
      <c r="N197" s="3"/>
    </row>
    <row r="198" spans="1:14" ht="33">
      <c r="A198" s="1"/>
      <c r="B198" s="27"/>
      <c r="C198" s="27"/>
      <c r="D198" s="27"/>
      <c r="E198" s="51"/>
      <c r="F198" s="51"/>
      <c r="G198" s="33" t="s">
        <v>366</v>
      </c>
      <c r="H198" s="52"/>
      <c r="I198" s="52"/>
      <c r="J198" s="16">
        <f t="shared" si="12"/>
        <v>21800</v>
      </c>
      <c r="K198" s="16">
        <v>21800</v>
      </c>
      <c r="L198" s="15">
        <v>0</v>
      </c>
      <c r="M198" s="15">
        <v>0</v>
      </c>
      <c r="N198" s="3"/>
    </row>
    <row r="199" spans="1:14" ht="96.75" customHeight="1">
      <c r="A199" s="1"/>
      <c r="B199" s="27"/>
      <c r="C199" s="27"/>
      <c r="D199" s="27"/>
      <c r="E199" s="51"/>
      <c r="F199" s="51"/>
      <c r="G199" s="33" t="s">
        <v>375</v>
      </c>
      <c r="H199" s="52"/>
      <c r="I199" s="52"/>
      <c r="J199" s="16">
        <f t="shared" si="12"/>
        <v>741187</v>
      </c>
      <c r="K199" s="16">
        <v>741187</v>
      </c>
      <c r="L199" s="15">
        <v>0</v>
      </c>
      <c r="M199" s="15">
        <v>0</v>
      </c>
      <c r="N199" s="3"/>
    </row>
    <row r="200" spans="1:14" ht="57.75">
      <c r="A200" s="1"/>
      <c r="B200" s="27"/>
      <c r="C200" s="27"/>
      <c r="D200" s="27"/>
      <c r="E200" s="51"/>
      <c r="F200" s="51"/>
      <c r="G200" s="33" t="s">
        <v>367</v>
      </c>
      <c r="H200" s="52"/>
      <c r="I200" s="52"/>
      <c r="J200" s="16">
        <f t="shared" si="12"/>
        <v>290000</v>
      </c>
      <c r="K200" s="16">
        <v>290000</v>
      </c>
      <c r="L200" s="15">
        <v>0</v>
      </c>
      <c r="M200" s="15">
        <v>0</v>
      </c>
      <c r="N200" s="3"/>
    </row>
    <row r="201" spans="1:14" ht="41.25">
      <c r="A201" s="1"/>
      <c r="B201" s="27"/>
      <c r="C201" s="27"/>
      <c r="D201" s="27"/>
      <c r="E201" s="51"/>
      <c r="F201" s="51"/>
      <c r="G201" s="33" t="s">
        <v>368</v>
      </c>
      <c r="H201" s="52"/>
      <c r="I201" s="52"/>
      <c r="J201" s="16">
        <f t="shared" si="12"/>
        <v>33930</v>
      </c>
      <c r="K201" s="16">
        <v>11810</v>
      </c>
      <c r="L201" s="15">
        <v>22120</v>
      </c>
      <c r="M201" s="15">
        <v>22120</v>
      </c>
      <c r="N201" s="3"/>
    </row>
    <row r="202" spans="1:14" ht="24.75">
      <c r="A202" s="1"/>
      <c r="B202" s="27"/>
      <c r="C202" s="27"/>
      <c r="D202" s="27"/>
      <c r="E202" s="51"/>
      <c r="F202" s="51"/>
      <c r="G202" s="33" t="s">
        <v>369</v>
      </c>
      <c r="H202" s="52"/>
      <c r="I202" s="52"/>
      <c r="J202" s="16">
        <f>K202+L202</f>
        <v>150000</v>
      </c>
      <c r="K202" s="16">
        <v>150000</v>
      </c>
      <c r="L202" s="15">
        <v>0</v>
      </c>
      <c r="M202" s="15">
        <v>0</v>
      </c>
      <c r="N202" s="3"/>
    </row>
    <row r="203" spans="1:14" ht="66">
      <c r="A203" s="1"/>
      <c r="B203" s="27"/>
      <c r="C203" s="27"/>
      <c r="D203" s="27"/>
      <c r="E203" s="44"/>
      <c r="F203" s="45"/>
      <c r="G203" s="33" t="s">
        <v>404</v>
      </c>
      <c r="H203" s="48"/>
      <c r="I203" s="49"/>
      <c r="J203" s="16">
        <f aca="true" t="shared" si="13" ref="J203:J209">K203+L203</f>
        <v>1972400</v>
      </c>
      <c r="K203" s="16">
        <v>1972400</v>
      </c>
      <c r="L203" s="16">
        <v>0</v>
      </c>
      <c r="M203" s="16">
        <v>0</v>
      </c>
      <c r="N203" s="3"/>
    </row>
    <row r="204" spans="1:14" ht="49.5" customHeight="1">
      <c r="A204" s="1"/>
      <c r="B204" s="27"/>
      <c r="C204" s="27"/>
      <c r="D204" s="27"/>
      <c r="E204" s="44"/>
      <c r="F204" s="45"/>
      <c r="G204" s="33" t="s">
        <v>413</v>
      </c>
      <c r="H204" s="48"/>
      <c r="I204" s="49"/>
      <c r="J204" s="16">
        <f t="shared" si="13"/>
        <v>104405</v>
      </c>
      <c r="K204" s="16">
        <v>62405</v>
      </c>
      <c r="L204" s="16">
        <v>42000</v>
      </c>
      <c r="M204" s="16">
        <v>42000</v>
      </c>
      <c r="N204" s="3"/>
    </row>
    <row r="205" spans="1:14" ht="16.5">
      <c r="A205" s="1"/>
      <c r="B205" s="27"/>
      <c r="C205" s="27"/>
      <c r="D205" s="27"/>
      <c r="E205" s="44"/>
      <c r="F205" s="45"/>
      <c r="G205" s="33" t="s">
        <v>405</v>
      </c>
      <c r="H205" s="48"/>
      <c r="I205" s="49"/>
      <c r="J205" s="16">
        <f t="shared" si="13"/>
        <v>500000</v>
      </c>
      <c r="K205" s="16">
        <v>500000</v>
      </c>
      <c r="L205" s="16">
        <v>0</v>
      </c>
      <c r="M205" s="16">
        <v>0</v>
      </c>
      <c r="N205" s="3"/>
    </row>
    <row r="206" spans="1:14" ht="33">
      <c r="A206" s="1"/>
      <c r="B206" s="27"/>
      <c r="C206" s="27"/>
      <c r="D206" s="27"/>
      <c r="E206" s="44"/>
      <c r="F206" s="45"/>
      <c r="G206" s="33" t="s">
        <v>411</v>
      </c>
      <c r="H206" s="48"/>
      <c r="I206" s="49"/>
      <c r="J206" s="16">
        <f t="shared" si="13"/>
        <v>127983</v>
      </c>
      <c r="K206" s="16">
        <v>127983</v>
      </c>
      <c r="L206" s="16">
        <v>0</v>
      </c>
      <c r="M206" s="16">
        <v>0</v>
      </c>
      <c r="N206" s="3"/>
    </row>
    <row r="207" spans="1:14" ht="33">
      <c r="A207" s="1"/>
      <c r="B207" s="27"/>
      <c r="C207" s="27"/>
      <c r="D207" s="27"/>
      <c r="E207" s="44"/>
      <c r="F207" s="45"/>
      <c r="G207" s="33" t="s">
        <v>406</v>
      </c>
      <c r="H207" s="48"/>
      <c r="I207" s="49"/>
      <c r="J207" s="16">
        <f t="shared" si="13"/>
        <v>1200000</v>
      </c>
      <c r="K207" s="16">
        <v>1200000</v>
      </c>
      <c r="L207" s="16">
        <v>0</v>
      </c>
      <c r="M207" s="16">
        <v>0</v>
      </c>
      <c r="N207" s="3"/>
    </row>
    <row r="208" spans="1:14" ht="74.25">
      <c r="A208" s="1"/>
      <c r="B208" s="27"/>
      <c r="C208" s="27"/>
      <c r="D208" s="27"/>
      <c r="E208" s="44"/>
      <c r="F208" s="45"/>
      <c r="G208" s="33" t="s">
        <v>407</v>
      </c>
      <c r="H208" s="48"/>
      <c r="I208" s="49"/>
      <c r="J208" s="16">
        <f t="shared" si="13"/>
        <v>2325550</v>
      </c>
      <c r="K208" s="16">
        <v>2325550</v>
      </c>
      <c r="L208" s="16">
        <v>0</v>
      </c>
      <c r="M208" s="16">
        <v>0</v>
      </c>
      <c r="N208" s="3"/>
    </row>
    <row r="209" spans="1:14" ht="16.5">
      <c r="A209" s="1"/>
      <c r="B209" s="27"/>
      <c r="C209" s="27"/>
      <c r="D209" s="27"/>
      <c r="E209" s="44"/>
      <c r="F209" s="45"/>
      <c r="G209" s="33" t="s">
        <v>408</v>
      </c>
      <c r="H209" s="48"/>
      <c r="I209" s="49"/>
      <c r="J209" s="16">
        <f t="shared" si="13"/>
        <v>10000</v>
      </c>
      <c r="K209" s="16">
        <v>10000</v>
      </c>
      <c r="L209" s="16">
        <v>0</v>
      </c>
      <c r="M209" s="16">
        <v>0</v>
      </c>
      <c r="N209" s="3"/>
    </row>
    <row r="210" spans="1:14" ht="16.5">
      <c r="A210" s="1"/>
      <c r="B210" s="27" t="s">
        <v>1</v>
      </c>
      <c r="C210" s="27" t="s">
        <v>1</v>
      </c>
      <c r="D210" s="27" t="s">
        <v>1</v>
      </c>
      <c r="E210" s="51" t="s">
        <v>1</v>
      </c>
      <c r="F210" s="51"/>
      <c r="G210" s="19" t="s">
        <v>59</v>
      </c>
      <c r="H210" s="50" t="s">
        <v>60</v>
      </c>
      <c r="I210" s="50"/>
      <c r="J210" s="15">
        <f>K210+L210</f>
        <v>371000</v>
      </c>
      <c r="K210" s="15">
        <f>SUM(K211:K213)</f>
        <v>371000</v>
      </c>
      <c r="L210" s="15">
        <f>SUM(L211:L213)</f>
        <v>0</v>
      </c>
      <c r="M210" s="15">
        <f>SUM(M211:M213)</f>
        <v>0</v>
      </c>
      <c r="N210" s="3"/>
    </row>
    <row r="211" spans="1:14" ht="16.5">
      <c r="A211" s="1"/>
      <c r="B211" s="27"/>
      <c r="C211" s="27"/>
      <c r="D211" s="27"/>
      <c r="E211" s="51"/>
      <c r="F211" s="51"/>
      <c r="G211" s="19" t="s">
        <v>290</v>
      </c>
      <c r="H211" s="55"/>
      <c r="I211" s="55"/>
      <c r="J211" s="15">
        <f t="shared" si="12"/>
        <v>42000</v>
      </c>
      <c r="K211" s="15">
        <v>42000</v>
      </c>
      <c r="L211" s="15">
        <v>0</v>
      </c>
      <c r="M211" s="15">
        <v>0</v>
      </c>
      <c r="N211" s="3"/>
    </row>
    <row r="212" spans="1:14" ht="33">
      <c r="A212" s="1"/>
      <c r="B212" s="27"/>
      <c r="C212" s="27"/>
      <c r="D212" s="27"/>
      <c r="E212" s="51"/>
      <c r="F212" s="51"/>
      <c r="G212" s="33" t="s">
        <v>264</v>
      </c>
      <c r="H212" s="52"/>
      <c r="I212" s="52"/>
      <c r="J212" s="16">
        <f t="shared" si="12"/>
        <v>154000</v>
      </c>
      <c r="K212" s="16">
        <v>154000</v>
      </c>
      <c r="L212" s="15">
        <v>0</v>
      </c>
      <c r="M212" s="15">
        <v>0</v>
      </c>
      <c r="N212" s="3"/>
    </row>
    <row r="213" spans="1:14" ht="33">
      <c r="A213" s="1"/>
      <c r="B213" s="27"/>
      <c r="C213" s="27"/>
      <c r="D213" s="27"/>
      <c r="E213" s="51"/>
      <c r="F213" s="51"/>
      <c r="G213" s="33" t="s">
        <v>275</v>
      </c>
      <c r="H213" s="52"/>
      <c r="I213" s="52"/>
      <c r="J213" s="16">
        <f aca="true" t="shared" si="14" ref="J213:J244">K213+L213</f>
        <v>175000</v>
      </c>
      <c r="K213" s="16">
        <v>175000</v>
      </c>
      <c r="L213" s="15">
        <v>0</v>
      </c>
      <c r="M213" s="15">
        <v>0</v>
      </c>
      <c r="N213" s="3"/>
    </row>
    <row r="214" spans="1:14" ht="33.75" customHeight="1">
      <c r="A214" s="1"/>
      <c r="B214" s="28" t="s">
        <v>237</v>
      </c>
      <c r="C214" s="28" t="s">
        <v>238</v>
      </c>
      <c r="D214" s="28" t="s">
        <v>52</v>
      </c>
      <c r="E214" s="50" t="s">
        <v>239</v>
      </c>
      <c r="F214" s="50"/>
      <c r="G214" s="28" t="s">
        <v>1</v>
      </c>
      <c r="H214" s="53" t="s">
        <v>1</v>
      </c>
      <c r="I214" s="53"/>
      <c r="J214" s="15">
        <f t="shared" si="14"/>
        <v>43197668</v>
      </c>
      <c r="K214" s="15">
        <f>K215</f>
        <v>7400000</v>
      </c>
      <c r="L214" s="15">
        <f>L215</f>
        <v>35797668</v>
      </c>
      <c r="M214" s="15">
        <f>M215</f>
        <v>35797668</v>
      </c>
      <c r="N214" s="3"/>
    </row>
    <row r="215" spans="1:14" ht="25.5" customHeight="1">
      <c r="A215" s="1"/>
      <c r="B215" s="27" t="s">
        <v>1</v>
      </c>
      <c r="C215" s="27" t="s">
        <v>1</v>
      </c>
      <c r="D215" s="27" t="s">
        <v>1</v>
      </c>
      <c r="E215" s="51" t="s">
        <v>1</v>
      </c>
      <c r="F215" s="51"/>
      <c r="G215" s="19" t="s">
        <v>59</v>
      </c>
      <c r="H215" s="50" t="s">
        <v>60</v>
      </c>
      <c r="I215" s="50"/>
      <c r="J215" s="15">
        <f>K215+L215</f>
        <v>43197668</v>
      </c>
      <c r="K215" s="15">
        <f>200000+7000000+200000</f>
        <v>7400000</v>
      </c>
      <c r="L215" s="15">
        <f>SUM(L216:L248)</f>
        <v>35797668</v>
      </c>
      <c r="M215" s="15">
        <f>SUM(M216:M248)</f>
        <v>35797668</v>
      </c>
      <c r="N215" s="3"/>
    </row>
    <row r="216" spans="1:14" ht="33">
      <c r="A216" s="1"/>
      <c r="B216" s="27"/>
      <c r="C216" s="27"/>
      <c r="D216" s="27"/>
      <c r="E216" s="51"/>
      <c r="F216" s="51"/>
      <c r="G216" s="29" t="s">
        <v>321</v>
      </c>
      <c r="H216" s="55"/>
      <c r="I216" s="55"/>
      <c r="J216" s="15">
        <f t="shared" si="14"/>
        <v>3381200</v>
      </c>
      <c r="K216" s="15">
        <v>0</v>
      </c>
      <c r="L216" s="15">
        <v>3381200</v>
      </c>
      <c r="M216" s="16">
        <v>3381200</v>
      </c>
      <c r="N216" s="14"/>
    </row>
    <row r="217" spans="1:14" ht="41.25">
      <c r="A217" s="1"/>
      <c r="B217" s="27"/>
      <c r="C217" s="27"/>
      <c r="D217" s="27"/>
      <c r="E217" s="51"/>
      <c r="F217" s="51"/>
      <c r="G217" s="29" t="s">
        <v>322</v>
      </c>
      <c r="H217" s="55"/>
      <c r="I217" s="55"/>
      <c r="J217" s="15">
        <f t="shared" si="14"/>
        <v>2467150</v>
      </c>
      <c r="K217" s="15">
        <v>0</v>
      </c>
      <c r="L217" s="15">
        <v>2467150</v>
      </c>
      <c r="M217" s="16">
        <v>2467150</v>
      </c>
      <c r="N217" s="3"/>
    </row>
    <row r="218" spans="1:14" ht="41.25">
      <c r="A218" s="1"/>
      <c r="B218" s="27"/>
      <c r="C218" s="27"/>
      <c r="D218" s="27"/>
      <c r="E218" s="51"/>
      <c r="F218" s="51"/>
      <c r="G218" s="29" t="s">
        <v>323</v>
      </c>
      <c r="H218" s="55"/>
      <c r="I218" s="55"/>
      <c r="J218" s="15">
        <f t="shared" si="14"/>
        <v>520000</v>
      </c>
      <c r="K218" s="15">
        <v>0</v>
      </c>
      <c r="L218" s="15">
        <v>520000</v>
      </c>
      <c r="M218" s="16">
        <v>520000</v>
      </c>
      <c r="N218" s="3"/>
    </row>
    <row r="219" spans="1:14" ht="41.25">
      <c r="A219" s="1"/>
      <c r="B219" s="27"/>
      <c r="C219" s="27"/>
      <c r="D219" s="27"/>
      <c r="E219" s="51"/>
      <c r="F219" s="51"/>
      <c r="G219" s="29" t="s">
        <v>324</v>
      </c>
      <c r="H219" s="55"/>
      <c r="I219" s="55"/>
      <c r="J219" s="15">
        <f t="shared" si="14"/>
        <v>373430</v>
      </c>
      <c r="K219" s="15">
        <v>0</v>
      </c>
      <c r="L219" s="15">
        <v>373430</v>
      </c>
      <c r="M219" s="16">
        <v>373430</v>
      </c>
      <c r="N219" s="3"/>
    </row>
    <row r="220" spans="1:14" ht="41.25">
      <c r="A220" s="1"/>
      <c r="B220" s="27"/>
      <c r="C220" s="27"/>
      <c r="D220" s="27"/>
      <c r="E220" s="51"/>
      <c r="F220" s="51"/>
      <c r="G220" s="29" t="s">
        <v>325</v>
      </c>
      <c r="H220" s="55"/>
      <c r="I220" s="55"/>
      <c r="J220" s="15">
        <f t="shared" si="14"/>
        <v>4686309</v>
      </c>
      <c r="K220" s="15">
        <v>0</v>
      </c>
      <c r="L220" s="15">
        <v>4686309</v>
      </c>
      <c r="M220" s="16">
        <v>4686309</v>
      </c>
      <c r="N220" s="3"/>
    </row>
    <row r="221" spans="1:14" ht="33">
      <c r="A221" s="1"/>
      <c r="B221" s="27"/>
      <c r="C221" s="27"/>
      <c r="D221" s="27"/>
      <c r="E221" s="51"/>
      <c r="F221" s="51"/>
      <c r="G221" s="29" t="s">
        <v>326</v>
      </c>
      <c r="H221" s="55"/>
      <c r="I221" s="55"/>
      <c r="J221" s="15">
        <f t="shared" si="14"/>
        <v>5000000</v>
      </c>
      <c r="K221" s="15">
        <v>0</v>
      </c>
      <c r="L221" s="15">
        <v>5000000</v>
      </c>
      <c r="M221" s="16">
        <v>5000000</v>
      </c>
      <c r="N221" s="3"/>
    </row>
    <row r="222" spans="1:14" ht="33">
      <c r="A222" s="1"/>
      <c r="B222" s="27"/>
      <c r="C222" s="27"/>
      <c r="D222" s="27"/>
      <c r="E222" s="51"/>
      <c r="F222" s="51"/>
      <c r="G222" s="29" t="s">
        <v>409</v>
      </c>
      <c r="H222" s="55"/>
      <c r="I222" s="55"/>
      <c r="J222" s="15">
        <f t="shared" si="14"/>
        <v>4730000</v>
      </c>
      <c r="K222" s="15">
        <v>0</v>
      </c>
      <c r="L222" s="15">
        <v>4730000</v>
      </c>
      <c r="M222" s="16">
        <v>4730000</v>
      </c>
      <c r="N222" s="3"/>
    </row>
    <row r="223" spans="1:14" ht="33">
      <c r="A223" s="1"/>
      <c r="B223" s="27"/>
      <c r="C223" s="27"/>
      <c r="D223" s="27"/>
      <c r="E223" s="51"/>
      <c r="F223" s="51"/>
      <c r="G223" s="29" t="s">
        <v>327</v>
      </c>
      <c r="H223" s="55"/>
      <c r="I223" s="55"/>
      <c r="J223" s="15">
        <f t="shared" si="14"/>
        <v>3650579</v>
      </c>
      <c r="K223" s="15">
        <v>0</v>
      </c>
      <c r="L223" s="15">
        <f>5000000-1349421</f>
        <v>3650579</v>
      </c>
      <c r="M223" s="16">
        <f>5000000-1349421</f>
        <v>3650579</v>
      </c>
      <c r="N223" s="3"/>
    </row>
    <row r="224" spans="1:14" ht="33">
      <c r="A224" s="1"/>
      <c r="B224" s="27"/>
      <c r="C224" s="27"/>
      <c r="D224" s="27"/>
      <c r="E224" s="51"/>
      <c r="F224" s="51"/>
      <c r="G224" s="29" t="s">
        <v>328</v>
      </c>
      <c r="H224" s="55"/>
      <c r="I224" s="55"/>
      <c r="J224" s="15">
        <f t="shared" si="14"/>
        <v>1500000</v>
      </c>
      <c r="K224" s="15">
        <v>0</v>
      </c>
      <c r="L224" s="15">
        <v>1500000</v>
      </c>
      <c r="M224" s="16">
        <v>1500000</v>
      </c>
      <c r="N224" s="3"/>
    </row>
    <row r="225" spans="1:14" ht="41.25">
      <c r="A225" s="1"/>
      <c r="B225" s="27"/>
      <c r="C225" s="27"/>
      <c r="D225" s="27"/>
      <c r="E225" s="51"/>
      <c r="F225" s="51"/>
      <c r="G225" s="29" t="s">
        <v>329</v>
      </c>
      <c r="H225" s="55"/>
      <c r="I225" s="55"/>
      <c r="J225" s="15">
        <f t="shared" si="14"/>
        <v>600000</v>
      </c>
      <c r="K225" s="15">
        <v>0</v>
      </c>
      <c r="L225" s="15">
        <v>600000</v>
      </c>
      <c r="M225" s="16">
        <v>600000</v>
      </c>
      <c r="N225" s="3"/>
    </row>
    <row r="226" spans="1:14" ht="41.25">
      <c r="A226" s="1"/>
      <c r="B226" s="27"/>
      <c r="C226" s="27"/>
      <c r="D226" s="27"/>
      <c r="E226" s="51"/>
      <c r="F226" s="51"/>
      <c r="G226" s="29" t="s">
        <v>330</v>
      </c>
      <c r="H226" s="55"/>
      <c r="I226" s="55"/>
      <c r="J226" s="15">
        <f t="shared" si="14"/>
        <v>10000</v>
      </c>
      <c r="K226" s="15">
        <v>0</v>
      </c>
      <c r="L226" s="15">
        <v>10000</v>
      </c>
      <c r="M226" s="16">
        <v>10000</v>
      </c>
      <c r="N226" s="3"/>
    </row>
    <row r="227" spans="1:14" ht="41.25">
      <c r="A227" s="1"/>
      <c r="B227" s="27"/>
      <c r="C227" s="27"/>
      <c r="D227" s="27"/>
      <c r="E227" s="51"/>
      <c r="F227" s="51"/>
      <c r="G227" s="29" t="s">
        <v>331</v>
      </c>
      <c r="H227" s="55"/>
      <c r="I227" s="55"/>
      <c r="J227" s="15">
        <f t="shared" si="14"/>
        <v>10000</v>
      </c>
      <c r="K227" s="15">
        <v>0</v>
      </c>
      <c r="L227" s="15">
        <v>10000</v>
      </c>
      <c r="M227" s="16">
        <v>10000</v>
      </c>
      <c r="N227" s="3"/>
    </row>
    <row r="228" spans="1:14" ht="41.25">
      <c r="A228" s="1"/>
      <c r="B228" s="27"/>
      <c r="C228" s="27"/>
      <c r="D228" s="27"/>
      <c r="E228" s="51"/>
      <c r="F228" s="51"/>
      <c r="G228" s="29" t="s">
        <v>332</v>
      </c>
      <c r="H228" s="55"/>
      <c r="I228" s="55"/>
      <c r="J228" s="15">
        <f t="shared" si="14"/>
        <v>10000</v>
      </c>
      <c r="K228" s="15">
        <v>0</v>
      </c>
      <c r="L228" s="15">
        <v>10000</v>
      </c>
      <c r="M228" s="16">
        <v>10000</v>
      </c>
      <c r="N228" s="3"/>
    </row>
    <row r="229" spans="1:14" ht="41.25">
      <c r="A229" s="1"/>
      <c r="B229" s="27"/>
      <c r="C229" s="27"/>
      <c r="D229" s="27"/>
      <c r="E229" s="51"/>
      <c r="F229" s="51"/>
      <c r="G229" s="29" t="s">
        <v>333</v>
      </c>
      <c r="H229" s="55"/>
      <c r="I229" s="55"/>
      <c r="J229" s="15">
        <f t="shared" si="14"/>
        <v>10000</v>
      </c>
      <c r="K229" s="15">
        <v>0</v>
      </c>
      <c r="L229" s="15">
        <v>10000</v>
      </c>
      <c r="M229" s="16">
        <v>10000</v>
      </c>
      <c r="N229" s="3"/>
    </row>
    <row r="230" spans="1:14" ht="33">
      <c r="A230" s="1"/>
      <c r="B230" s="27"/>
      <c r="C230" s="27"/>
      <c r="D230" s="27"/>
      <c r="E230" s="51"/>
      <c r="F230" s="51"/>
      <c r="G230" s="29" t="s">
        <v>334</v>
      </c>
      <c r="H230" s="55"/>
      <c r="I230" s="55"/>
      <c r="J230" s="15">
        <f t="shared" si="14"/>
        <v>10000</v>
      </c>
      <c r="K230" s="15">
        <v>0</v>
      </c>
      <c r="L230" s="15">
        <v>10000</v>
      </c>
      <c r="M230" s="16">
        <v>10000</v>
      </c>
      <c r="N230" s="3"/>
    </row>
    <row r="231" spans="1:14" ht="33">
      <c r="A231" s="1"/>
      <c r="B231" s="27"/>
      <c r="C231" s="27"/>
      <c r="D231" s="27"/>
      <c r="E231" s="51"/>
      <c r="F231" s="51"/>
      <c r="G231" s="29" t="s">
        <v>335</v>
      </c>
      <c r="H231" s="55"/>
      <c r="I231" s="55"/>
      <c r="J231" s="15">
        <f t="shared" si="14"/>
        <v>10000</v>
      </c>
      <c r="K231" s="15">
        <v>0</v>
      </c>
      <c r="L231" s="15">
        <v>10000</v>
      </c>
      <c r="M231" s="16">
        <v>10000</v>
      </c>
      <c r="N231" s="3"/>
    </row>
    <row r="232" spans="1:14" ht="33">
      <c r="A232" s="1"/>
      <c r="B232" s="27"/>
      <c r="C232" s="27"/>
      <c r="D232" s="27"/>
      <c r="E232" s="51"/>
      <c r="F232" s="51"/>
      <c r="G232" s="29" t="s">
        <v>336</v>
      </c>
      <c r="H232" s="55"/>
      <c r="I232" s="55"/>
      <c r="J232" s="15">
        <f t="shared" si="14"/>
        <v>10000</v>
      </c>
      <c r="K232" s="15">
        <v>0</v>
      </c>
      <c r="L232" s="15">
        <v>10000</v>
      </c>
      <c r="M232" s="16">
        <v>10000</v>
      </c>
      <c r="N232" s="3"/>
    </row>
    <row r="233" spans="1:14" ht="24.75">
      <c r="A233" s="1"/>
      <c r="B233" s="27"/>
      <c r="C233" s="27"/>
      <c r="D233" s="27"/>
      <c r="E233" s="51"/>
      <c r="F233" s="51"/>
      <c r="G233" s="29" t="s">
        <v>337</v>
      </c>
      <c r="H233" s="55"/>
      <c r="I233" s="55"/>
      <c r="J233" s="15">
        <f t="shared" si="14"/>
        <v>1410000</v>
      </c>
      <c r="K233" s="15">
        <v>0</v>
      </c>
      <c r="L233" s="15">
        <v>1410000</v>
      </c>
      <c r="M233" s="16">
        <v>1410000</v>
      </c>
      <c r="N233" s="3"/>
    </row>
    <row r="234" spans="1:14" ht="33">
      <c r="A234" s="1"/>
      <c r="B234" s="27"/>
      <c r="C234" s="27"/>
      <c r="D234" s="27"/>
      <c r="E234" s="51"/>
      <c r="F234" s="51"/>
      <c r="G234" s="29" t="s">
        <v>338</v>
      </c>
      <c r="H234" s="55"/>
      <c r="I234" s="55"/>
      <c r="J234" s="15">
        <f t="shared" si="14"/>
        <v>4000000</v>
      </c>
      <c r="K234" s="15">
        <v>0</v>
      </c>
      <c r="L234" s="15">
        <f>2500000+1500000</f>
        <v>4000000</v>
      </c>
      <c r="M234" s="16">
        <f>2500000+1500000</f>
        <v>4000000</v>
      </c>
      <c r="N234" s="3"/>
    </row>
    <row r="235" spans="1:14" ht="33">
      <c r="A235" s="1"/>
      <c r="B235" s="27"/>
      <c r="C235" s="27"/>
      <c r="D235" s="27"/>
      <c r="E235" s="51"/>
      <c r="F235" s="51"/>
      <c r="G235" s="29" t="s">
        <v>339</v>
      </c>
      <c r="H235" s="55"/>
      <c r="I235" s="55"/>
      <c r="J235" s="15">
        <f t="shared" si="14"/>
        <v>146000</v>
      </c>
      <c r="K235" s="15">
        <v>0</v>
      </c>
      <c r="L235" s="15">
        <v>146000</v>
      </c>
      <c r="M235" s="16">
        <v>146000</v>
      </c>
      <c r="N235" s="3"/>
    </row>
    <row r="236" spans="1:14" ht="41.25">
      <c r="A236" s="1"/>
      <c r="B236" s="27"/>
      <c r="C236" s="27"/>
      <c r="D236" s="27"/>
      <c r="E236" s="51"/>
      <c r="F236" s="51"/>
      <c r="G236" s="29" t="s">
        <v>340</v>
      </c>
      <c r="H236" s="55"/>
      <c r="I236" s="55"/>
      <c r="J236" s="15">
        <f t="shared" si="14"/>
        <v>174000</v>
      </c>
      <c r="K236" s="15">
        <v>0</v>
      </c>
      <c r="L236" s="15">
        <v>174000</v>
      </c>
      <c r="M236" s="16">
        <v>174000</v>
      </c>
      <c r="N236" s="3"/>
    </row>
    <row r="237" spans="1:14" ht="33">
      <c r="A237" s="1"/>
      <c r="B237" s="27"/>
      <c r="C237" s="27"/>
      <c r="D237" s="27"/>
      <c r="E237" s="51"/>
      <c r="F237" s="51"/>
      <c r="G237" s="29" t="s">
        <v>341</v>
      </c>
      <c r="H237" s="55"/>
      <c r="I237" s="55"/>
      <c r="J237" s="15">
        <f t="shared" si="14"/>
        <v>0</v>
      </c>
      <c r="K237" s="15">
        <v>0</v>
      </c>
      <c r="L237" s="15">
        <f>550000-550000</f>
        <v>0</v>
      </c>
      <c r="M237" s="16">
        <f>550000-550000</f>
        <v>0</v>
      </c>
      <c r="N237" s="3"/>
    </row>
    <row r="238" spans="1:14" ht="33">
      <c r="A238" s="1"/>
      <c r="B238" s="27"/>
      <c r="C238" s="27"/>
      <c r="D238" s="27"/>
      <c r="E238" s="51"/>
      <c r="F238" s="51"/>
      <c r="G238" s="29" t="s">
        <v>342</v>
      </c>
      <c r="H238" s="55"/>
      <c r="I238" s="55"/>
      <c r="J238" s="15">
        <f t="shared" si="14"/>
        <v>0</v>
      </c>
      <c r="K238" s="15">
        <v>0</v>
      </c>
      <c r="L238" s="15">
        <f>550000-550000</f>
        <v>0</v>
      </c>
      <c r="M238" s="16">
        <f>550000-550000</f>
        <v>0</v>
      </c>
      <c r="N238" s="3"/>
    </row>
    <row r="239" spans="1:14" ht="33">
      <c r="A239" s="1"/>
      <c r="B239" s="27"/>
      <c r="C239" s="27"/>
      <c r="D239" s="27"/>
      <c r="E239" s="51"/>
      <c r="F239" s="51"/>
      <c r="G239" s="29" t="s">
        <v>343</v>
      </c>
      <c r="H239" s="55"/>
      <c r="I239" s="55"/>
      <c r="J239" s="15">
        <f t="shared" si="14"/>
        <v>70000</v>
      </c>
      <c r="K239" s="15">
        <v>0</v>
      </c>
      <c r="L239" s="15">
        <v>70000</v>
      </c>
      <c r="M239" s="16">
        <v>70000</v>
      </c>
      <c r="N239" s="3"/>
    </row>
    <row r="240" spans="1:14" ht="33">
      <c r="A240" s="1"/>
      <c r="B240" s="27"/>
      <c r="C240" s="27"/>
      <c r="D240" s="27"/>
      <c r="E240" s="51"/>
      <c r="F240" s="51"/>
      <c r="G240" s="29" t="s">
        <v>344</v>
      </c>
      <c r="H240" s="55"/>
      <c r="I240" s="55"/>
      <c r="J240" s="15">
        <f t="shared" si="14"/>
        <v>106000</v>
      </c>
      <c r="K240" s="15">
        <v>0</v>
      </c>
      <c r="L240" s="15">
        <v>106000</v>
      </c>
      <c r="M240" s="16">
        <v>106000</v>
      </c>
      <c r="N240" s="3"/>
    </row>
    <row r="241" spans="1:14" ht="33">
      <c r="A241" s="1"/>
      <c r="B241" s="27"/>
      <c r="C241" s="27"/>
      <c r="D241" s="27"/>
      <c r="E241" s="51"/>
      <c r="F241" s="51"/>
      <c r="G241" s="29" t="s">
        <v>345</v>
      </c>
      <c r="H241" s="55"/>
      <c r="I241" s="55"/>
      <c r="J241" s="15">
        <f t="shared" si="14"/>
        <v>61000</v>
      </c>
      <c r="K241" s="15">
        <v>0</v>
      </c>
      <c r="L241" s="15">
        <v>61000</v>
      </c>
      <c r="M241" s="16">
        <v>61000</v>
      </c>
      <c r="N241" s="3"/>
    </row>
    <row r="242" spans="1:14" ht="33">
      <c r="A242" s="1"/>
      <c r="B242" s="27"/>
      <c r="C242" s="27"/>
      <c r="D242" s="27"/>
      <c r="E242" s="51"/>
      <c r="F242" s="51"/>
      <c r="G242" s="29" t="s">
        <v>346</v>
      </c>
      <c r="H242" s="55"/>
      <c r="I242" s="55"/>
      <c r="J242" s="15">
        <f t="shared" si="14"/>
        <v>70000</v>
      </c>
      <c r="K242" s="15">
        <v>0</v>
      </c>
      <c r="L242" s="15">
        <v>70000</v>
      </c>
      <c r="M242" s="16">
        <v>70000</v>
      </c>
      <c r="N242" s="3"/>
    </row>
    <row r="243" spans="1:14" ht="41.25">
      <c r="A243" s="1"/>
      <c r="B243" s="27"/>
      <c r="C243" s="27"/>
      <c r="D243" s="27"/>
      <c r="E243" s="51"/>
      <c r="F243" s="51"/>
      <c r="G243" s="29" t="s">
        <v>347</v>
      </c>
      <c r="H243" s="55"/>
      <c r="I243" s="55"/>
      <c r="J243" s="15">
        <f t="shared" si="14"/>
        <v>72000</v>
      </c>
      <c r="K243" s="15">
        <v>0</v>
      </c>
      <c r="L243" s="15">
        <f>60000+12000</f>
        <v>72000</v>
      </c>
      <c r="M243" s="16">
        <v>72000</v>
      </c>
      <c r="N243" s="3"/>
    </row>
    <row r="244" spans="1:14" ht="41.25">
      <c r="A244" s="1"/>
      <c r="B244" s="27"/>
      <c r="C244" s="27"/>
      <c r="D244" s="27"/>
      <c r="E244" s="51"/>
      <c r="F244" s="51"/>
      <c r="G244" s="29" t="s">
        <v>348</v>
      </c>
      <c r="H244" s="55"/>
      <c r="I244" s="55"/>
      <c r="J244" s="15">
        <f t="shared" si="14"/>
        <v>200000</v>
      </c>
      <c r="K244" s="15">
        <v>0</v>
      </c>
      <c r="L244" s="15">
        <v>200000</v>
      </c>
      <c r="M244" s="16">
        <v>200000</v>
      </c>
      <c r="N244" s="3"/>
    </row>
    <row r="245" spans="1:17" ht="49.5">
      <c r="A245" s="1"/>
      <c r="B245" s="27"/>
      <c r="C245" s="27"/>
      <c r="D245" s="27"/>
      <c r="E245" s="51"/>
      <c r="F245" s="51"/>
      <c r="G245" s="29" t="s">
        <v>349</v>
      </c>
      <c r="H245" s="55"/>
      <c r="I245" s="55"/>
      <c r="J245" s="15">
        <f aca="true" t="shared" si="15" ref="J245:J268">K245+L245</f>
        <v>250000</v>
      </c>
      <c r="K245" s="15">
        <v>0</v>
      </c>
      <c r="L245" s="15">
        <v>250000</v>
      </c>
      <c r="M245" s="16">
        <v>250000</v>
      </c>
      <c r="N245" s="3"/>
      <c r="Q245" s="2"/>
    </row>
    <row r="246" spans="1:17" ht="49.5">
      <c r="A246" s="1"/>
      <c r="B246" s="27"/>
      <c r="C246" s="27"/>
      <c r="D246" s="27"/>
      <c r="E246" s="44"/>
      <c r="F246" s="45"/>
      <c r="G246" s="29" t="s">
        <v>397</v>
      </c>
      <c r="H246" s="46"/>
      <c r="I246" s="47"/>
      <c r="J246" s="15">
        <f t="shared" si="15"/>
        <v>200000</v>
      </c>
      <c r="K246" s="15">
        <v>0</v>
      </c>
      <c r="L246" s="15">
        <v>200000</v>
      </c>
      <c r="M246" s="16">
        <f>200000</f>
        <v>200000</v>
      </c>
      <c r="N246" s="3"/>
      <c r="Q246" s="2"/>
    </row>
    <row r="247" spans="1:17" ht="33">
      <c r="A247" s="1"/>
      <c r="B247" s="27"/>
      <c r="C247" s="27"/>
      <c r="D247" s="27"/>
      <c r="E247" s="51"/>
      <c r="F247" s="51"/>
      <c r="G247" s="29" t="s">
        <v>356</v>
      </c>
      <c r="H247" s="55"/>
      <c r="I247" s="55"/>
      <c r="J247" s="15">
        <f t="shared" si="15"/>
        <v>1680000</v>
      </c>
      <c r="K247" s="15">
        <v>0</v>
      </c>
      <c r="L247" s="15">
        <f>800000+880000</f>
        <v>1680000</v>
      </c>
      <c r="M247" s="16">
        <f>800000+880000</f>
        <v>1680000</v>
      </c>
      <c r="N247" s="3"/>
      <c r="Q247" s="2"/>
    </row>
    <row r="248" spans="1:17" ht="41.25">
      <c r="A248" s="1"/>
      <c r="B248" s="27"/>
      <c r="C248" s="27"/>
      <c r="D248" s="27"/>
      <c r="E248" s="44"/>
      <c r="F248" s="45"/>
      <c r="G248" s="29" t="s">
        <v>388</v>
      </c>
      <c r="H248" s="46"/>
      <c r="I248" s="47"/>
      <c r="J248" s="15">
        <f>K248+L248</f>
        <v>380000</v>
      </c>
      <c r="K248" s="15">
        <v>0</v>
      </c>
      <c r="L248" s="15">
        <v>380000</v>
      </c>
      <c r="M248" s="16">
        <v>380000</v>
      </c>
      <c r="N248" s="3"/>
      <c r="Q248" s="2"/>
    </row>
    <row r="249" spans="1:14" ht="40.5" customHeight="1">
      <c r="A249" s="1"/>
      <c r="B249" s="28" t="s">
        <v>240</v>
      </c>
      <c r="C249" s="28" t="s">
        <v>57</v>
      </c>
      <c r="D249" s="28" t="s">
        <v>52</v>
      </c>
      <c r="E249" s="50" t="s">
        <v>58</v>
      </c>
      <c r="F249" s="50"/>
      <c r="G249" s="28" t="s">
        <v>1</v>
      </c>
      <c r="H249" s="53" t="s">
        <v>1</v>
      </c>
      <c r="I249" s="53"/>
      <c r="J249" s="15">
        <f>K249+L249</f>
        <v>8119732</v>
      </c>
      <c r="K249" s="15">
        <f>K250+K254+K256</f>
        <v>2926022</v>
      </c>
      <c r="L249" s="15">
        <f>L250+L254+L256</f>
        <v>5193710</v>
      </c>
      <c r="M249" s="15">
        <f>M250+M254+M256</f>
        <v>5193710</v>
      </c>
      <c r="N249" s="3"/>
    </row>
    <row r="250" spans="1:14" ht="25.5" customHeight="1">
      <c r="A250" s="1"/>
      <c r="B250" s="27" t="s">
        <v>1</v>
      </c>
      <c r="C250" s="27" t="s">
        <v>1</v>
      </c>
      <c r="D250" s="27" t="s">
        <v>1</v>
      </c>
      <c r="E250" s="51" t="s">
        <v>1</v>
      </c>
      <c r="F250" s="51"/>
      <c r="G250" s="19" t="s">
        <v>59</v>
      </c>
      <c r="H250" s="50" t="s">
        <v>60</v>
      </c>
      <c r="I250" s="50"/>
      <c r="J250" s="15">
        <f t="shared" si="15"/>
        <v>5313732</v>
      </c>
      <c r="K250" s="15">
        <v>520022</v>
      </c>
      <c r="L250" s="15">
        <f>SUM(L251:L253)</f>
        <v>4793710</v>
      </c>
      <c r="M250" s="15">
        <f>SUM(M251:M253)</f>
        <v>4793710</v>
      </c>
      <c r="N250" s="3"/>
    </row>
    <row r="251" spans="1:14" ht="33">
      <c r="A251" s="1"/>
      <c r="B251" s="27"/>
      <c r="C251" s="27"/>
      <c r="D251" s="27"/>
      <c r="E251" s="51"/>
      <c r="F251" s="51"/>
      <c r="G251" s="29" t="s">
        <v>350</v>
      </c>
      <c r="H251" s="55"/>
      <c r="I251" s="55"/>
      <c r="J251" s="16">
        <f t="shared" si="15"/>
        <v>563710</v>
      </c>
      <c r="K251" s="15">
        <v>0</v>
      </c>
      <c r="L251" s="16">
        <v>563710</v>
      </c>
      <c r="M251" s="16">
        <v>563710</v>
      </c>
      <c r="N251" s="3"/>
    </row>
    <row r="252" spans="1:14" s="5" customFormat="1" ht="33">
      <c r="A252" s="3"/>
      <c r="B252" s="27"/>
      <c r="C252" s="27"/>
      <c r="D252" s="27"/>
      <c r="E252" s="51"/>
      <c r="F252" s="51"/>
      <c r="G252" s="29" t="s">
        <v>351</v>
      </c>
      <c r="H252" s="55"/>
      <c r="I252" s="55"/>
      <c r="J252" s="16">
        <f t="shared" si="15"/>
        <v>4000000</v>
      </c>
      <c r="K252" s="15">
        <v>0</v>
      </c>
      <c r="L252" s="16">
        <f>4000000</f>
        <v>4000000</v>
      </c>
      <c r="M252" s="16">
        <f>4000000</f>
        <v>4000000</v>
      </c>
      <c r="N252" s="3"/>
    </row>
    <row r="253" spans="1:14" ht="24.75">
      <c r="A253" s="1"/>
      <c r="B253" s="27"/>
      <c r="C253" s="27"/>
      <c r="D253" s="27"/>
      <c r="E253" s="51"/>
      <c r="F253" s="51"/>
      <c r="G253" s="29" t="s">
        <v>352</v>
      </c>
      <c r="H253" s="55"/>
      <c r="I253" s="55"/>
      <c r="J253" s="16">
        <f t="shared" si="15"/>
        <v>230000</v>
      </c>
      <c r="K253" s="15">
        <v>0</v>
      </c>
      <c r="L253" s="16">
        <v>230000</v>
      </c>
      <c r="M253" s="16">
        <v>230000</v>
      </c>
      <c r="N253" s="3"/>
    </row>
    <row r="254" spans="1:14" ht="16.5">
      <c r="A254" s="1"/>
      <c r="B254" s="27"/>
      <c r="C254" s="27"/>
      <c r="D254" s="27"/>
      <c r="E254" s="51"/>
      <c r="F254" s="51"/>
      <c r="G254" s="19" t="s">
        <v>234</v>
      </c>
      <c r="H254" s="50" t="s">
        <v>235</v>
      </c>
      <c r="I254" s="50"/>
      <c r="J254" s="16">
        <f t="shared" si="15"/>
        <v>2406000</v>
      </c>
      <c r="K254" s="15">
        <f>SUM(K255)</f>
        <v>2406000</v>
      </c>
      <c r="L254" s="15">
        <f>SUM(L255)</f>
        <v>0</v>
      </c>
      <c r="M254" s="15">
        <f>SUM(M255)</f>
        <v>0</v>
      </c>
      <c r="N254" s="3"/>
    </row>
    <row r="255" spans="1:14" ht="57.75">
      <c r="A255" s="1"/>
      <c r="B255" s="27"/>
      <c r="C255" s="27"/>
      <c r="D255" s="27"/>
      <c r="E255" s="44"/>
      <c r="F255" s="45"/>
      <c r="G255" s="19" t="s">
        <v>374</v>
      </c>
      <c r="H255" s="46"/>
      <c r="I255" s="47"/>
      <c r="J255" s="16">
        <f t="shared" si="15"/>
        <v>2406000</v>
      </c>
      <c r="K255" s="15">
        <v>2406000</v>
      </c>
      <c r="L255" s="16">
        <v>0</v>
      </c>
      <c r="M255" s="16">
        <v>0</v>
      </c>
      <c r="N255" s="3"/>
    </row>
    <row r="256" spans="1:14" ht="24.75">
      <c r="A256" s="1"/>
      <c r="B256" s="27"/>
      <c r="C256" s="27"/>
      <c r="D256" s="27"/>
      <c r="E256" s="44"/>
      <c r="F256" s="45"/>
      <c r="G256" s="19" t="s">
        <v>226</v>
      </c>
      <c r="H256" s="57" t="s">
        <v>414</v>
      </c>
      <c r="I256" s="58"/>
      <c r="J256" s="16">
        <f>K256+L256</f>
        <v>400000</v>
      </c>
      <c r="K256" s="15">
        <f>K257</f>
        <v>0</v>
      </c>
      <c r="L256" s="16">
        <f>L257</f>
        <v>400000</v>
      </c>
      <c r="M256" s="16">
        <f>M257</f>
        <v>400000</v>
      </c>
      <c r="N256" s="3"/>
    </row>
    <row r="257" spans="1:14" s="5" customFormat="1" ht="33">
      <c r="A257" s="3"/>
      <c r="B257" s="27"/>
      <c r="C257" s="27"/>
      <c r="D257" s="27"/>
      <c r="E257" s="44"/>
      <c r="F257" s="45"/>
      <c r="G257" s="19" t="s">
        <v>416</v>
      </c>
      <c r="H257" s="46"/>
      <c r="I257" s="47"/>
      <c r="J257" s="16">
        <f>K257+L257</f>
        <v>400000</v>
      </c>
      <c r="K257" s="15">
        <v>0</v>
      </c>
      <c r="L257" s="16">
        <v>400000</v>
      </c>
      <c r="M257" s="16">
        <v>400000</v>
      </c>
      <c r="N257" s="3"/>
    </row>
    <row r="258" spans="1:14" ht="46.5" customHeight="1">
      <c r="A258" s="1"/>
      <c r="B258" s="25">
        <v>1217383</v>
      </c>
      <c r="C258" s="25">
        <v>7383</v>
      </c>
      <c r="D258" s="31" t="s">
        <v>52</v>
      </c>
      <c r="E258" s="59" t="s">
        <v>357</v>
      </c>
      <c r="F258" s="59"/>
      <c r="G258" s="19"/>
      <c r="H258" s="50"/>
      <c r="I258" s="50"/>
      <c r="J258" s="16">
        <f t="shared" si="15"/>
        <v>26140761</v>
      </c>
      <c r="K258" s="15">
        <f>K259</f>
        <v>0</v>
      </c>
      <c r="L258" s="15">
        <f>L259</f>
        <v>26140761</v>
      </c>
      <c r="M258" s="15">
        <f>M259</f>
        <v>0</v>
      </c>
      <c r="N258" s="3"/>
    </row>
    <row r="259" spans="1:14" ht="16.5">
      <c r="A259" s="1"/>
      <c r="B259" s="27"/>
      <c r="C259" s="27"/>
      <c r="D259" s="27"/>
      <c r="E259" s="51"/>
      <c r="F259" s="51"/>
      <c r="G259" s="19" t="s">
        <v>59</v>
      </c>
      <c r="H259" s="50" t="s">
        <v>60</v>
      </c>
      <c r="I259" s="50"/>
      <c r="J259" s="16">
        <f t="shared" si="15"/>
        <v>26140761</v>
      </c>
      <c r="K259" s="15">
        <f>SUM(K260:K266)</f>
        <v>0</v>
      </c>
      <c r="L259" s="15">
        <f>SUM(L260:L266)</f>
        <v>26140761</v>
      </c>
      <c r="M259" s="15">
        <f>SUM(M260:M266)</f>
        <v>0</v>
      </c>
      <c r="N259" s="3"/>
    </row>
    <row r="260" spans="1:14" ht="46.5" customHeight="1">
      <c r="A260" s="1"/>
      <c r="B260" s="27"/>
      <c r="C260" s="27"/>
      <c r="D260" s="27"/>
      <c r="E260" s="51"/>
      <c r="F260" s="51"/>
      <c r="G260" s="19" t="s">
        <v>358</v>
      </c>
      <c r="H260" s="55"/>
      <c r="I260" s="55"/>
      <c r="J260" s="16">
        <f t="shared" si="15"/>
        <v>1562884</v>
      </c>
      <c r="K260" s="15">
        <v>0</v>
      </c>
      <c r="L260" s="16">
        <v>1562884</v>
      </c>
      <c r="M260" s="16">
        <v>0</v>
      </c>
      <c r="N260" s="3"/>
    </row>
    <row r="261" spans="1:14" ht="46.5" customHeight="1">
      <c r="A261" s="1"/>
      <c r="B261" s="27"/>
      <c r="C261" s="27"/>
      <c r="D261" s="27"/>
      <c r="E261" s="51"/>
      <c r="F261" s="51"/>
      <c r="G261" s="19" t="s">
        <v>359</v>
      </c>
      <c r="H261" s="55"/>
      <c r="I261" s="55"/>
      <c r="J261" s="16">
        <f t="shared" si="15"/>
        <v>5179630</v>
      </c>
      <c r="K261" s="15">
        <v>0</v>
      </c>
      <c r="L261" s="16">
        <v>5179630</v>
      </c>
      <c r="M261" s="16">
        <v>0</v>
      </c>
      <c r="N261" s="3"/>
    </row>
    <row r="262" spans="1:14" ht="46.5" customHeight="1">
      <c r="A262" s="1"/>
      <c r="B262" s="27"/>
      <c r="C262" s="27"/>
      <c r="D262" s="27"/>
      <c r="E262" s="51"/>
      <c r="F262" s="51"/>
      <c r="G262" s="19" t="s">
        <v>364</v>
      </c>
      <c r="H262" s="55"/>
      <c r="I262" s="55"/>
      <c r="J262" s="16">
        <f t="shared" si="15"/>
        <v>2149615</v>
      </c>
      <c r="K262" s="15">
        <v>0</v>
      </c>
      <c r="L262" s="16">
        <v>2149615</v>
      </c>
      <c r="M262" s="16">
        <v>0</v>
      </c>
      <c r="N262" s="3"/>
    </row>
    <row r="263" spans="1:14" ht="46.5" customHeight="1">
      <c r="A263" s="1"/>
      <c r="B263" s="27"/>
      <c r="C263" s="27"/>
      <c r="D263" s="27"/>
      <c r="E263" s="51"/>
      <c r="F263" s="51"/>
      <c r="G263" s="19" t="s">
        <v>363</v>
      </c>
      <c r="H263" s="55"/>
      <c r="I263" s="55"/>
      <c r="J263" s="16">
        <f t="shared" si="15"/>
        <v>2510764</v>
      </c>
      <c r="K263" s="15">
        <v>0</v>
      </c>
      <c r="L263" s="16">
        <v>2510764</v>
      </c>
      <c r="M263" s="16">
        <v>0</v>
      </c>
      <c r="N263" s="3"/>
    </row>
    <row r="264" spans="1:14" ht="33">
      <c r="A264" s="1"/>
      <c r="B264" s="27"/>
      <c r="C264" s="27"/>
      <c r="D264" s="27"/>
      <c r="E264" s="51"/>
      <c r="F264" s="51"/>
      <c r="G264" s="19" t="s">
        <v>362</v>
      </c>
      <c r="H264" s="55"/>
      <c r="I264" s="55"/>
      <c r="J264" s="16">
        <f t="shared" si="15"/>
        <v>3086007</v>
      </c>
      <c r="K264" s="15">
        <v>0</v>
      </c>
      <c r="L264" s="16">
        <v>3086007</v>
      </c>
      <c r="M264" s="16">
        <v>0</v>
      </c>
      <c r="N264" s="3"/>
    </row>
    <row r="265" spans="1:14" ht="33">
      <c r="A265" s="1"/>
      <c r="B265" s="27"/>
      <c r="C265" s="27"/>
      <c r="D265" s="27"/>
      <c r="E265" s="51"/>
      <c r="F265" s="51"/>
      <c r="G265" s="19" t="s">
        <v>361</v>
      </c>
      <c r="H265" s="55"/>
      <c r="I265" s="55"/>
      <c r="J265" s="16">
        <f t="shared" si="15"/>
        <v>6096321</v>
      </c>
      <c r="K265" s="15">
        <v>0</v>
      </c>
      <c r="L265" s="16">
        <v>6096321</v>
      </c>
      <c r="M265" s="16">
        <v>0</v>
      </c>
      <c r="N265" s="3"/>
    </row>
    <row r="266" spans="1:14" ht="33">
      <c r="A266" s="1"/>
      <c r="B266" s="27"/>
      <c r="C266" s="27"/>
      <c r="D266" s="27"/>
      <c r="E266" s="51"/>
      <c r="F266" s="51"/>
      <c r="G266" s="19" t="s">
        <v>360</v>
      </c>
      <c r="H266" s="55"/>
      <c r="I266" s="55"/>
      <c r="J266" s="16">
        <f t="shared" si="15"/>
        <v>5555540</v>
      </c>
      <c r="K266" s="15">
        <v>0</v>
      </c>
      <c r="L266" s="16">
        <v>5555540</v>
      </c>
      <c r="M266" s="16">
        <v>0</v>
      </c>
      <c r="N266" s="3"/>
    </row>
    <row r="267" spans="1:14" ht="25.5" customHeight="1">
      <c r="A267" s="1"/>
      <c r="B267" s="28" t="s">
        <v>241</v>
      </c>
      <c r="C267" s="28" t="s">
        <v>242</v>
      </c>
      <c r="D267" s="28" t="s">
        <v>243</v>
      </c>
      <c r="E267" s="50" t="s">
        <v>244</v>
      </c>
      <c r="F267" s="50"/>
      <c r="G267" s="28" t="s">
        <v>1</v>
      </c>
      <c r="H267" s="53" t="s">
        <v>1</v>
      </c>
      <c r="I267" s="53"/>
      <c r="J267" s="15">
        <f t="shared" si="15"/>
        <v>14549254</v>
      </c>
      <c r="K267" s="15">
        <f>K268</f>
        <v>14549254</v>
      </c>
      <c r="L267" s="15">
        <f>L268</f>
        <v>0</v>
      </c>
      <c r="M267" s="15">
        <f>M268</f>
        <v>0</v>
      </c>
      <c r="N267" s="3"/>
    </row>
    <row r="268" spans="1:14" ht="25.5" customHeight="1">
      <c r="A268" s="1"/>
      <c r="B268" s="27" t="s">
        <v>1</v>
      </c>
      <c r="C268" s="27" t="s">
        <v>1</v>
      </c>
      <c r="D268" s="27" t="s">
        <v>1</v>
      </c>
      <c r="E268" s="51" t="s">
        <v>1</v>
      </c>
      <c r="F268" s="51"/>
      <c r="G268" s="19" t="s">
        <v>59</v>
      </c>
      <c r="H268" s="50" t="s">
        <v>60</v>
      </c>
      <c r="I268" s="50"/>
      <c r="J268" s="15">
        <f t="shared" si="15"/>
        <v>14549254</v>
      </c>
      <c r="K268" s="15">
        <f>22650000+2500000-7000746+400000-4000000</f>
        <v>14549254</v>
      </c>
      <c r="L268" s="15">
        <v>0</v>
      </c>
      <c r="M268" s="15">
        <v>0</v>
      </c>
      <c r="N268" s="3"/>
    </row>
    <row r="269" spans="1:14" s="7" customFormat="1" ht="18" customHeight="1">
      <c r="A269" s="6"/>
      <c r="B269" s="26" t="s">
        <v>245</v>
      </c>
      <c r="C269" s="26" t="s">
        <v>1</v>
      </c>
      <c r="D269" s="27" t="s">
        <v>1</v>
      </c>
      <c r="E269" s="56" t="s">
        <v>246</v>
      </c>
      <c r="F269" s="56"/>
      <c r="G269" s="28" t="s">
        <v>1</v>
      </c>
      <c r="H269" s="53" t="s">
        <v>1</v>
      </c>
      <c r="I269" s="53"/>
      <c r="J269" s="17">
        <f aca="true" t="shared" si="16" ref="J269:M270">J270</f>
        <v>13204700</v>
      </c>
      <c r="K269" s="17">
        <f>K270</f>
        <v>5108350</v>
      </c>
      <c r="L269" s="17">
        <f t="shared" si="16"/>
        <v>8096350</v>
      </c>
      <c r="M269" s="17">
        <f t="shared" si="16"/>
        <v>8096350</v>
      </c>
      <c r="N269" s="9"/>
    </row>
    <row r="270" spans="1:14" s="7" customFormat="1" ht="18" customHeight="1">
      <c r="A270" s="6"/>
      <c r="B270" s="26" t="s">
        <v>247</v>
      </c>
      <c r="C270" s="26" t="s">
        <v>1</v>
      </c>
      <c r="D270" s="27" t="s">
        <v>1</v>
      </c>
      <c r="E270" s="56" t="s">
        <v>246</v>
      </c>
      <c r="F270" s="56"/>
      <c r="G270" s="28" t="s">
        <v>1</v>
      </c>
      <c r="H270" s="53" t="s">
        <v>1</v>
      </c>
      <c r="I270" s="53"/>
      <c r="J270" s="17">
        <f t="shared" si="16"/>
        <v>13204700</v>
      </c>
      <c r="K270" s="17">
        <f>K271</f>
        <v>5108350</v>
      </c>
      <c r="L270" s="17">
        <f t="shared" si="16"/>
        <v>8096350</v>
      </c>
      <c r="M270" s="17">
        <f t="shared" si="16"/>
        <v>8096350</v>
      </c>
      <c r="N270" s="9"/>
    </row>
    <row r="271" spans="1:14" s="7" customFormat="1" ht="13.5" customHeight="1">
      <c r="A271" s="6"/>
      <c r="B271" s="26" t="s">
        <v>1</v>
      </c>
      <c r="C271" s="26" t="s">
        <v>248</v>
      </c>
      <c r="D271" s="27" t="s">
        <v>1</v>
      </c>
      <c r="E271" s="56" t="s">
        <v>249</v>
      </c>
      <c r="F271" s="56"/>
      <c r="G271" s="28" t="s">
        <v>1</v>
      </c>
      <c r="H271" s="53" t="s">
        <v>1</v>
      </c>
      <c r="I271" s="53"/>
      <c r="J271" s="17">
        <f>K271+L271</f>
        <v>13204700</v>
      </c>
      <c r="K271" s="17">
        <f>K272+K275</f>
        <v>5108350</v>
      </c>
      <c r="L271" s="17">
        <f>L272+L275</f>
        <v>8096350</v>
      </c>
      <c r="M271" s="17">
        <f>M272+M275</f>
        <v>8096350</v>
      </c>
      <c r="N271" s="9"/>
    </row>
    <row r="272" spans="1:14" ht="13.5" customHeight="1">
      <c r="A272" s="1"/>
      <c r="B272" s="28" t="s">
        <v>250</v>
      </c>
      <c r="C272" s="28" t="s">
        <v>251</v>
      </c>
      <c r="D272" s="28" t="s">
        <v>35</v>
      </c>
      <c r="E272" s="50" t="s">
        <v>252</v>
      </c>
      <c r="F272" s="50"/>
      <c r="G272" s="28" t="s">
        <v>1</v>
      </c>
      <c r="H272" s="53" t="s">
        <v>1</v>
      </c>
      <c r="I272" s="53"/>
      <c r="J272" s="15">
        <f>J273</f>
        <v>1000000</v>
      </c>
      <c r="K272" s="15">
        <f>K273</f>
        <v>1000000</v>
      </c>
      <c r="L272" s="15">
        <f>L273</f>
        <v>0</v>
      </c>
      <c r="M272" s="15">
        <f>M273</f>
        <v>0</v>
      </c>
      <c r="N272" s="3"/>
    </row>
    <row r="273" spans="1:14" ht="25.5" customHeight="1">
      <c r="A273" s="1"/>
      <c r="B273" s="27" t="s">
        <v>1</v>
      </c>
      <c r="C273" s="27" t="s">
        <v>1</v>
      </c>
      <c r="D273" s="27" t="s">
        <v>1</v>
      </c>
      <c r="E273" s="51" t="s">
        <v>1</v>
      </c>
      <c r="F273" s="51"/>
      <c r="G273" s="19" t="s">
        <v>59</v>
      </c>
      <c r="H273" s="50" t="s">
        <v>60</v>
      </c>
      <c r="I273" s="50"/>
      <c r="J273" s="15">
        <f>K273+L273</f>
        <v>1000000</v>
      </c>
      <c r="K273" s="15">
        <f>SUM(K274)</f>
        <v>1000000</v>
      </c>
      <c r="L273" s="15">
        <f>SUM(L274)</f>
        <v>0</v>
      </c>
      <c r="M273" s="15">
        <f>SUM(M274)</f>
        <v>0</v>
      </c>
      <c r="N273" s="3"/>
    </row>
    <row r="274" spans="1:14" ht="45.75" customHeight="1">
      <c r="A274" s="1"/>
      <c r="B274" s="27"/>
      <c r="C274" s="27"/>
      <c r="D274" s="27"/>
      <c r="E274" s="51"/>
      <c r="F274" s="51"/>
      <c r="G274" s="19" t="s">
        <v>284</v>
      </c>
      <c r="H274" s="55"/>
      <c r="I274" s="55"/>
      <c r="J274" s="15">
        <f>K274+L274</f>
        <v>1000000</v>
      </c>
      <c r="K274" s="15">
        <v>1000000</v>
      </c>
      <c r="L274" s="15">
        <v>0</v>
      </c>
      <c r="M274" s="15">
        <v>0</v>
      </c>
      <c r="N274" s="3"/>
    </row>
    <row r="275" spans="1:17" ht="34.5" customHeight="1">
      <c r="A275" s="1"/>
      <c r="B275" s="28" t="s">
        <v>253</v>
      </c>
      <c r="C275" s="28" t="s">
        <v>254</v>
      </c>
      <c r="D275" s="28" t="s">
        <v>35</v>
      </c>
      <c r="E275" s="50" t="s">
        <v>255</v>
      </c>
      <c r="F275" s="50"/>
      <c r="G275" s="28" t="s">
        <v>1</v>
      </c>
      <c r="H275" s="53" t="s">
        <v>1</v>
      </c>
      <c r="I275" s="53"/>
      <c r="J275" s="15">
        <f>J276++J282+J286</f>
        <v>12204700</v>
      </c>
      <c r="K275" s="15">
        <f>K276++K282+K286</f>
        <v>4108350</v>
      </c>
      <c r="L275" s="15">
        <f>L276++L282+L286</f>
        <v>8096350</v>
      </c>
      <c r="M275" s="15">
        <f>M276++M282+M286</f>
        <v>8096350</v>
      </c>
      <c r="N275" s="3"/>
      <c r="P275" s="2"/>
      <c r="Q275" s="2"/>
    </row>
    <row r="276" spans="1:14" ht="30" customHeight="1">
      <c r="A276" s="1"/>
      <c r="B276" s="27" t="s">
        <v>1</v>
      </c>
      <c r="C276" s="27" t="s">
        <v>1</v>
      </c>
      <c r="D276" s="27" t="s">
        <v>1</v>
      </c>
      <c r="E276" s="51" t="s">
        <v>1</v>
      </c>
      <c r="F276" s="51"/>
      <c r="G276" s="19" t="s">
        <v>256</v>
      </c>
      <c r="H276" s="50" t="s">
        <v>373</v>
      </c>
      <c r="I276" s="50"/>
      <c r="J276" s="15">
        <f>K276+L276</f>
        <v>810000</v>
      </c>
      <c r="K276" s="15">
        <f>SUM(K277:K281)</f>
        <v>810000</v>
      </c>
      <c r="L276" s="15">
        <f>SUM(L277:L281)</f>
        <v>0</v>
      </c>
      <c r="M276" s="15">
        <f>SUM(M277:M281)</f>
        <v>0</v>
      </c>
      <c r="N276" s="3"/>
    </row>
    <row r="277" spans="1:14" ht="33">
      <c r="A277" s="1"/>
      <c r="B277" s="27"/>
      <c r="C277" s="27"/>
      <c r="D277" s="27"/>
      <c r="E277" s="44"/>
      <c r="F277" s="45"/>
      <c r="G277" s="19" t="s">
        <v>419</v>
      </c>
      <c r="H277" s="46"/>
      <c r="I277" s="47"/>
      <c r="J277" s="15">
        <f>K277+L277</f>
        <v>180000</v>
      </c>
      <c r="K277" s="15">
        <v>180000</v>
      </c>
      <c r="L277" s="15">
        <v>0</v>
      </c>
      <c r="M277" s="15">
        <v>0</v>
      </c>
      <c r="N277" s="3"/>
    </row>
    <row r="278" spans="1:14" ht="36" customHeight="1">
      <c r="A278" s="1"/>
      <c r="B278" s="27"/>
      <c r="C278" s="27"/>
      <c r="D278" s="27"/>
      <c r="E278" s="44"/>
      <c r="F278" s="45"/>
      <c r="G278" s="19" t="s">
        <v>418</v>
      </c>
      <c r="H278" s="46"/>
      <c r="I278" s="47"/>
      <c r="J278" s="15">
        <f>K278+L278</f>
        <v>50000</v>
      </c>
      <c r="K278" s="15">
        <v>50000</v>
      </c>
      <c r="L278" s="15">
        <v>0</v>
      </c>
      <c r="M278" s="15">
        <v>0</v>
      </c>
      <c r="N278" s="3"/>
    </row>
    <row r="279" spans="1:14" ht="31.5" customHeight="1">
      <c r="A279" s="1"/>
      <c r="B279" s="27"/>
      <c r="C279" s="27"/>
      <c r="D279" s="27"/>
      <c r="E279" s="51"/>
      <c r="F279" s="51"/>
      <c r="G279" s="19" t="s">
        <v>285</v>
      </c>
      <c r="H279" s="55"/>
      <c r="I279" s="55"/>
      <c r="J279" s="15">
        <f aca="true" t="shared" si="17" ref="J279:J293">K279+L279</f>
        <v>180000</v>
      </c>
      <c r="K279" s="15">
        <v>180000</v>
      </c>
      <c r="L279" s="15">
        <v>0</v>
      </c>
      <c r="M279" s="15">
        <v>0</v>
      </c>
      <c r="N279" s="3"/>
    </row>
    <row r="280" spans="1:14" ht="48" customHeight="1">
      <c r="A280" s="1"/>
      <c r="B280" s="27"/>
      <c r="C280" s="27"/>
      <c r="D280" s="27"/>
      <c r="E280" s="51"/>
      <c r="F280" s="51"/>
      <c r="G280" s="19" t="s">
        <v>282</v>
      </c>
      <c r="H280" s="55"/>
      <c r="I280" s="55"/>
      <c r="J280" s="15">
        <f t="shared" si="17"/>
        <v>200000</v>
      </c>
      <c r="K280" s="15">
        <f>200000</f>
        <v>200000</v>
      </c>
      <c r="L280" s="15">
        <v>0</v>
      </c>
      <c r="M280" s="15">
        <v>0</v>
      </c>
      <c r="N280" s="3"/>
    </row>
    <row r="281" spans="1:14" ht="48" customHeight="1">
      <c r="A281" s="1"/>
      <c r="B281" s="27"/>
      <c r="C281" s="27"/>
      <c r="D281" s="27"/>
      <c r="E281" s="44"/>
      <c r="F281" s="45"/>
      <c r="G281" s="19" t="s">
        <v>282</v>
      </c>
      <c r="H281" s="46"/>
      <c r="I281" s="47"/>
      <c r="J281" s="15">
        <v>200000</v>
      </c>
      <c r="K281" s="15">
        <v>200000</v>
      </c>
      <c r="L281" s="15">
        <v>0</v>
      </c>
      <c r="M281" s="15">
        <v>0</v>
      </c>
      <c r="N281" s="3"/>
    </row>
    <row r="282" spans="1:14" ht="30" customHeight="1">
      <c r="A282" s="1"/>
      <c r="B282" s="27" t="s">
        <v>1</v>
      </c>
      <c r="C282" s="27" t="s">
        <v>1</v>
      </c>
      <c r="D282" s="27" t="s">
        <v>1</v>
      </c>
      <c r="E282" s="51" t="s">
        <v>1</v>
      </c>
      <c r="F282" s="51"/>
      <c r="G282" s="19" t="s">
        <v>59</v>
      </c>
      <c r="H282" s="50" t="s">
        <v>60</v>
      </c>
      <c r="I282" s="50"/>
      <c r="J282" s="15">
        <f>K282+L282</f>
        <v>2674450</v>
      </c>
      <c r="K282" s="15">
        <f>SUM(K283:K285)</f>
        <v>298450</v>
      </c>
      <c r="L282" s="15">
        <f>SUM(L283:L285)</f>
        <v>2376000</v>
      </c>
      <c r="M282" s="15">
        <f>SUM(M283:M285)</f>
        <v>2376000</v>
      </c>
      <c r="N282" s="3"/>
    </row>
    <row r="283" spans="1:14" ht="39" customHeight="1">
      <c r="A283" s="1"/>
      <c r="B283" s="27"/>
      <c r="C283" s="27"/>
      <c r="D283" s="27"/>
      <c r="E283" s="44"/>
      <c r="F283" s="45"/>
      <c r="G283" s="19" t="s">
        <v>412</v>
      </c>
      <c r="H283" s="46"/>
      <c r="I283" s="47"/>
      <c r="J283" s="15">
        <f>K283+L283</f>
        <v>174450</v>
      </c>
      <c r="K283" s="15">
        <v>128450</v>
      </c>
      <c r="L283" s="15">
        <v>46000</v>
      </c>
      <c r="M283" s="15">
        <v>46000</v>
      </c>
      <c r="N283" s="3"/>
    </row>
    <row r="284" spans="1:14" ht="51.75" customHeight="1">
      <c r="A284" s="1"/>
      <c r="B284" s="27"/>
      <c r="C284" s="27"/>
      <c r="D284" s="27"/>
      <c r="E284" s="51"/>
      <c r="F284" s="51"/>
      <c r="G284" s="19" t="s">
        <v>376</v>
      </c>
      <c r="H284" s="55"/>
      <c r="I284" s="55"/>
      <c r="J284" s="15">
        <f t="shared" si="17"/>
        <v>170000</v>
      </c>
      <c r="K284" s="15">
        <v>170000</v>
      </c>
      <c r="L284" s="15">
        <v>0</v>
      </c>
      <c r="M284" s="15">
        <v>0</v>
      </c>
      <c r="N284" s="3"/>
    </row>
    <row r="285" spans="1:14" ht="47.25" customHeight="1">
      <c r="A285" s="1"/>
      <c r="B285" s="27"/>
      <c r="C285" s="27"/>
      <c r="D285" s="27"/>
      <c r="E285" s="51"/>
      <c r="F285" s="51"/>
      <c r="G285" s="29" t="s">
        <v>353</v>
      </c>
      <c r="H285" s="55"/>
      <c r="I285" s="55"/>
      <c r="J285" s="15">
        <f t="shared" si="17"/>
        <v>2330000</v>
      </c>
      <c r="K285" s="15">
        <v>0</v>
      </c>
      <c r="L285" s="15">
        <v>2330000</v>
      </c>
      <c r="M285" s="15">
        <v>2330000</v>
      </c>
      <c r="N285" s="3"/>
    </row>
    <row r="286" spans="1:14" ht="23.25" customHeight="1">
      <c r="A286" s="1"/>
      <c r="B286" s="27" t="s">
        <v>1</v>
      </c>
      <c r="C286" s="27" t="s">
        <v>1</v>
      </c>
      <c r="D286" s="27" t="s">
        <v>1</v>
      </c>
      <c r="E286" s="51" t="s">
        <v>1</v>
      </c>
      <c r="F286" s="51"/>
      <c r="G286" s="19" t="s">
        <v>257</v>
      </c>
      <c r="H286" s="50" t="s">
        <v>400</v>
      </c>
      <c r="I286" s="50"/>
      <c r="J286" s="15">
        <f>K286+L286</f>
        <v>8720250</v>
      </c>
      <c r="K286" s="15">
        <f>SUM(K287:K295)</f>
        <v>2999900</v>
      </c>
      <c r="L286" s="15">
        <f>SUM(L287:L295)</f>
        <v>5720350</v>
      </c>
      <c r="M286" s="15">
        <f>SUM(M287:M295)</f>
        <v>5720350</v>
      </c>
      <c r="N286" s="3"/>
    </row>
    <row r="287" spans="1:14" ht="37.5" customHeight="1">
      <c r="A287" s="1"/>
      <c r="B287" s="27"/>
      <c r="C287" s="27"/>
      <c r="D287" s="27"/>
      <c r="E287" s="44"/>
      <c r="F287" s="45"/>
      <c r="G287" s="19" t="s">
        <v>426</v>
      </c>
      <c r="H287" s="46"/>
      <c r="I287" s="47"/>
      <c r="J287" s="15">
        <f>K287+L287</f>
        <v>500000</v>
      </c>
      <c r="K287" s="15">
        <v>0</v>
      </c>
      <c r="L287" s="15">
        <v>500000</v>
      </c>
      <c r="M287" s="15">
        <v>500000</v>
      </c>
      <c r="N287" s="3"/>
    </row>
    <row r="288" spans="1:14" ht="50.25" customHeight="1">
      <c r="A288" s="1"/>
      <c r="B288" s="27"/>
      <c r="C288" s="27"/>
      <c r="D288" s="27"/>
      <c r="E288" s="51"/>
      <c r="F288" s="51"/>
      <c r="G288" s="19" t="s">
        <v>283</v>
      </c>
      <c r="H288" s="55"/>
      <c r="I288" s="55"/>
      <c r="J288" s="15">
        <f t="shared" si="17"/>
        <v>1500000</v>
      </c>
      <c r="K288" s="15">
        <v>1500000</v>
      </c>
      <c r="L288" s="15">
        <v>0</v>
      </c>
      <c r="M288" s="15">
        <v>0</v>
      </c>
      <c r="N288" s="3"/>
    </row>
    <row r="289" spans="1:14" ht="30" customHeight="1">
      <c r="A289" s="1"/>
      <c r="B289" s="27"/>
      <c r="C289" s="27"/>
      <c r="D289" s="27"/>
      <c r="E289" s="51" t="s">
        <v>1</v>
      </c>
      <c r="F289" s="51"/>
      <c r="G289" s="19" t="s">
        <v>401</v>
      </c>
      <c r="H289" s="55"/>
      <c r="I289" s="55"/>
      <c r="J289" s="15">
        <f t="shared" si="17"/>
        <v>1000000</v>
      </c>
      <c r="K289" s="15">
        <v>0</v>
      </c>
      <c r="L289" s="15">
        <v>1000000</v>
      </c>
      <c r="M289" s="15">
        <v>1000000</v>
      </c>
      <c r="N289" s="3"/>
    </row>
    <row r="290" spans="1:14" ht="30" customHeight="1">
      <c r="A290" s="1"/>
      <c r="B290" s="27"/>
      <c r="C290" s="27"/>
      <c r="D290" s="27"/>
      <c r="E290" s="44"/>
      <c r="F290" s="45"/>
      <c r="G290" s="19" t="s">
        <v>392</v>
      </c>
      <c r="H290" s="46"/>
      <c r="I290" s="47"/>
      <c r="J290" s="15">
        <f t="shared" si="17"/>
        <v>1000000</v>
      </c>
      <c r="K290" s="15">
        <v>0</v>
      </c>
      <c r="L290" s="15">
        <v>1000000</v>
      </c>
      <c r="M290" s="15">
        <v>1000000</v>
      </c>
      <c r="N290" s="3"/>
    </row>
    <row r="291" spans="1:14" ht="40.5" customHeight="1">
      <c r="A291" s="1"/>
      <c r="B291" s="27"/>
      <c r="C291" s="27"/>
      <c r="D291" s="27"/>
      <c r="E291" s="51" t="s">
        <v>1</v>
      </c>
      <c r="F291" s="51"/>
      <c r="G291" s="19" t="s">
        <v>274</v>
      </c>
      <c r="H291" s="55"/>
      <c r="I291" s="55"/>
      <c r="J291" s="15">
        <f t="shared" si="17"/>
        <v>300000</v>
      </c>
      <c r="K291" s="15">
        <v>300000</v>
      </c>
      <c r="L291" s="15">
        <v>0</v>
      </c>
      <c r="M291" s="15">
        <v>0</v>
      </c>
      <c r="N291" s="3"/>
    </row>
    <row r="292" spans="1:14" ht="24" customHeight="1">
      <c r="A292" s="1"/>
      <c r="B292" s="27"/>
      <c r="C292" s="27"/>
      <c r="D292" s="27"/>
      <c r="E292" s="51"/>
      <c r="F292" s="51"/>
      <c r="G292" s="19" t="s">
        <v>263</v>
      </c>
      <c r="H292" s="55"/>
      <c r="I292" s="55"/>
      <c r="J292" s="15">
        <f t="shared" si="17"/>
        <v>500000</v>
      </c>
      <c r="K292" s="15">
        <v>500000</v>
      </c>
      <c r="L292" s="15">
        <v>0</v>
      </c>
      <c r="M292" s="15">
        <v>0</v>
      </c>
      <c r="N292" s="3"/>
    </row>
    <row r="293" spans="1:14" ht="24.75" customHeight="1">
      <c r="A293" s="1"/>
      <c r="B293" s="27"/>
      <c r="C293" s="27"/>
      <c r="D293" s="27"/>
      <c r="E293" s="51"/>
      <c r="F293" s="51"/>
      <c r="G293" s="19" t="s">
        <v>262</v>
      </c>
      <c r="H293" s="55"/>
      <c r="I293" s="55"/>
      <c r="J293" s="15">
        <f t="shared" si="17"/>
        <v>199900</v>
      </c>
      <c r="K293" s="15">
        <v>199900</v>
      </c>
      <c r="L293" s="15">
        <v>0</v>
      </c>
      <c r="M293" s="15">
        <v>0</v>
      </c>
      <c r="N293" s="3"/>
    </row>
    <row r="294" spans="1:14" ht="45" customHeight="1">
      <c r="A294" s="1"/>
      <c r="B294" s="27"/>
      <c r="C294" s="27"/>
      <c r="D294" s="27"/>
      <c r="E294" s="51"/>
      <c r="F294" s="51"/>
      <c r="G294" s="19" t="s">
        <v>370</v>
      </c>
      <c r="H294" s="55"/>
      <c r="I294" s="55"/>
      <c r="J294" s="15">
        <f>K294+L294</f>
        <v>3220350</v>
      </c>
      <c r="K294" s="15">
        <v>0</v>
      </c>
      <c r="L294" s="15">
        <v>3220350</v>
      </c>
      <c r="M294" s="15">
        <v>3220350</v>
      </c>
      <c r="N294" s="3"/>
    </row>
    <row r="295" spans="1:14" ht="24.75">
      <c r="A295" s="1"/>
      <c r="B295" s="27"/>
      <c r="C295" s="27"/>
      <c r="D295" s="27"/>
      <c r="E295" s="44"/>
      <c r="F295" s="45"/>
      <c r="G295" s="19" t="s">
        <v>393</v>
      </c>
      <c r="H295" s="46"/>
      <c r="I295" s="47"/>
      <c r="J295" s="15">
        <f>K295+L295</f>
        <v>500000</v>
      </c>
      <c r="K295" s="15">
        <v>500000</v>
      </c>
      <c r="L295" s="15">
        <v>0</v>
      </c>
      <c r="M295" s="15">
        <v>0</v>
      </c>
      <c r="N295" s="3"/>
    </row>
    <row r="296" spans="1:14" s="7" customFormat="1" ht="15.75" customHeight="1">
      <c r="A296" s="6"/>
      <c r="B296" s="27" t="s">
        <v>258</v>
      </c>
      <c r="C296" s="27" t="s">
        <v>258</v>
      </c>
      <c r="D296" s="27" t="s">
        <v>258</v>
      </c>
      <c r="E296" s="70" t="s">
        <v>259</v>
      </c>
      <c r="F296" s="70"/>
      <c r="G296" s="25" t="s">
        <v>258</v>
      </c>
      <c r="H296" s="51" t="s">
        <v>258</v>
      </c>
      <c r="I296" s="51"/>
      <c r="J296" s="17">
        <f>J12+J41+J75+J103+J108+J131+J269</f>
        <v>429972487</v>
      </c>
      <c r="K296" s="17">
        <f>K12+K41+K75+K103+K108+K131+K269</f>
        <v>189766849</v>
      </c>
      <c r="L296" s="17">
        <f>L12+L41+L75+L103+L108+L131+L269</f>
        <v>240205638</v>
      </c>
      <c r="M296" s="17">
        <f>M12+M41+M75+M103+M108+M131+M269</f>
        <v>120621624</v>
      </c>
      <c r="N296" s="9"/>
    </row>
    <row r="297" spans="1:14" ht="15.75" customHeight="1">
      <c r="A297" s="1"/>
      <c r="B297" s="34"/>
      <c r="C297" s="34"/>
      <c r="D297" s="34"/>
      <c r="E297" s="35"/>
      <c r="F297" s="35"/>
      <c r="G297" s="36"/>
      <c r="H297" s="34"/>
      <c r="I297" s="34"/>
      <c r="J297" s="37"/>
      <c r="K297" s="37"/>
      <c r="L297" s="37"/>
      <c r="M297" s="37"/>
      <c r="N297" s="3"/>
    </row>
    <row r="298" spans="1:14" ht="15.75" customHeight="1">
      <c r="A298" s="1"/>
      <c r="B298" s="20"/>
      <c r="C298" s="20"/>
      <c r="D298" s="71" t="s">
        <v>371</v>
      </c>
      <c r="E298" s="71"/>
      <c r="F298" s="71"/>
      <c r="G298" s="71"/>
      <c r="H298" s="72" t="s">
        <v>427</v>
      </c>
      <c r="I298" s="72"/>
      <c r="J298" s="72"/>
      <c r="K298" s="72"/>
      <c r="L298" s="21"/>
      <c r="M298" s="21"/>
      <c r="N298" s="3"/>
    </row>
    <row r="302" ht="12.75">
      <c r="E302" s="39"/>
    </row>
  </sheetData>
  <sheetProtection/>
  <mergeCells count="590">
    <mergeCell ref="E36:F36"/>
    <mergeCell ref="E37:F37"/>
    <mergeCell ref="H36:I36"/>
    <mergeCell ref="H37:I37"/>
    <mergeCell ref="E38:F38"/>
    <mergeCell ref="H38:I38"/>
    <mergeCell ref="E63:F63"/>
    <mergeCell ref="H63:I63"/>
    <mergeCell ref="E257:F257"/>
    <mergeCell ref="H257:I257"/>
    <mergeCell ref="E168:F168"/>
    <mergeCell ref="E182:F182"/>
    <mergeCell ref="E181:F181"/>
    <mergeCell ref="H181:I181"/>
    <mergeCell ref="H190:I190"/>
    <mergeCell ref="H237:I237"/>
    <mergeCell ref="H246:I246"/>
    <mergeCell ref="E197:F197"/>
    <mergeCell ref="E256:F256"/>
    <mergeCell ref="H256:I256"/>
    <mergeCell ref="H243:I243"/>
    <mergeCell ref="E277:F277"/>
    <mergeCell ref="H277:I277"/>
    <mergeCell ref="E295:F295"/>
    <mergeCell ref="H295:I295"/>
    <mergeCell ref="H201:I201"/>
    <mergeCell ref="H202:I202"/>
    <mergeCell ref="E252:F252"/>
    <mergeCell ref="H244:I244"/>
    <mergeCell ref="H206:I206"/>
    <mergeCell ref="H283:I283"/>
    <mergeCell ref="E278:F278"/>
    <mergeCell ref="H278:I278"/>
    <mergeCell ref="E287:F287"/>
    <mergeCell ref="H287:I287"/>
    <mergeCell ref="E283:F283"/>
    <mergeCell ref="H188:I188"/>
    <mergeCell ref="E253:F253"/>
    <mergeCell ref="H252:I252"/>
    <mergeCell ref="H253:I253"/>
    <mergeCell ref="E241:F241"/>
    <mergeCell ref="H238:I238"/>
    <mergeCell ref="E198:F198"/>
    <mergeCell ref="E184:F184"/>
    <mergeCell ref="H184:I184"/>
    <mergeCell ref="E251:F251"/>
    <mergeCell ref="E211:F211"/>
    <mergeCell ref="H251:I251"/>
    <mergeCell ref="E245:F245"/>
    <mergeCell ref="H245:I245"/>
    <mergeCell ref="E249:F249"/>
    <mergeCell ref="E206:F206"/>
    <mergeCell ref="H234:I234"/>
    <mergeCell ref="E60:F60"/>
    <mergeCell ref="H60:I60"/>
    <mergeCell ref="E290:F290"/>
    <mergeCell ref="H290:I290"/>
    <mergeCell ref="E199:F199"/>
    <mergeCell ref="H199:I199"/>
    <mergeCell ref="E172:F172"/>
    <mergeCell ref="H197:I197"/>
    <mergeCell ref="H198:I198"/>
    <mergeCell ref="H182:I182"/>
    <mergeCell ref="E34:F34"/>
    <mergeCell ref="H34:I34"/>
    <mergeCell ref="E183:F183"/>
    <mergeCell ref="H183:I183"/>
    <mergeCell ref="E188:F188"/>
    <mergeCell ref="E186:F186"/>
    <mergeCell ref="H180:I180"/>
    <mergeCell ref="H158:I158"/>
    <mergeCell ref="H160:I160"/>
    <mergeCell ref="H163:I163"/>
    <mergeCell ref="H231:I231"/>
    <mergeCell ref="H235:I235"/>
    <mergeCell ref="H236:I236"/>
    <mergeCell ref="H221:I221"/>
    <mergeCell ref="H232:I232"/>
    <mergeCell ref="H233:I233"/>
    <mergeCell ref="H222:I222"/>
    <mergeCell ref="H223:I223"/>
    <mergeCell ref="H249:I249"/>
    <mergeCell ref="H250:I250"/>
    <mergeCell ref="H247:I247"/>
    <mergeCell ref="H239:I239"/>
    <mergeCell ref="H242:I242"/>
    <mergeCell ref="H228:I228"/>
    <mergeCell ref="H240:I240"/>
    <mergeCell ref="H241:I241"/>
    <mergeCell ref="H229:I229"/>
    <mergeCell ref="H230:I230"/>
    <mergeCell ref="H224:I224"/>
    <mergeCell ref="H225:I225"/>
    <mergeCell ref="H226:I226"/>
    <mergeCell ref="H227:I227"/>
    <mergeCell ref="H185:I185"/>
    <mergeCell ref="E176:F176"/>
    <mergeCell ref="H211:I211"/>
    <mergeCell ref="E177:F177"/>
    <mergeCell ref="E216:F216"/>
    <mergeCell ref="H216:I216"/>
    <mergeCell ref="E230:F230"/>
    <mergeCell ref="E231:F231"/>
    <mergeCell ref="H217:I217"/>
    <mergeCell ref="H218:I218"/>
    <mergeCell ref="H219:I219"/>
    <mergeCell ref="H220:I220"/>
    <mergeCell ref="E218:F218"/>
    <mergeCell ref="E219:F219"/>
    <mergeCell ref="E217:F217"/>
    <mergeCell ref="E227:F227"/>
    <mergeCell ref="H172:I172"/>
    <mergeCell ref="H187:I187"/>
    <mergeCell ref="E194:F194"/>
    <mergeCell ref="H193:I193"/>
    <mergeCell ref="E185:F185"/>
    <mergeCell ref="E213:F213"/>
    <mergeCell ref="H213:I213"/>
    <mergeCell ref="H212:I212"/>
    <mergeCell ref="E195:F195"/>
    <mergeCell ref="E209:F209"/>
    <mergeCell ref="E289:F289"/>
    <mergeCell ref="E284:F284"/>
    <mergeCell ref="H280:I280"/>
    <mergeCell ref="E271:F271"/>
    <mergeCell ref="H271:I271"/>
    <mergeCell ref="E280:F280"/>
    <mergeCell ref="E274:F274"/>
    <mergeCell ref="H274:I274"/>
    <mergeCell ref="H282:I282"/>
    <mergeCell ref="E286:F286"/>
    <mergeCell ref="E296:F296"/>
    <mergeCell ref="H296:I296"/>
    <mergeCell ref="D298:G298"/>
    <mergeCell ref="H298:K298"/>
    <mergeCell ref="E276:F276"/>
    <mergeCell ref="H276:I276"/>
    <mergeCell ref="H289:I289"/>
    <mergeCell ref="E288:F288"/>
    <mergeCell ref="H288:I288"/>
    <mergeCell ref="H291:I291"/>
    <mergeCell ref="H286:I286"/>
    <mergeCell ref="E275:F275"/>
    <mergeCell ref="H275:I275"/>
    <mergeCell ref="E279:F279"/>
    <mergeCell ref="H279:I279"/>
    <mergeCell ref="H284:I284"/>
    <mergeCell ref="E285:F285"/>
    <mergeCell ref="H285:I285"/>
    <mergeCell ref="E281:F281"/>
    <mergeCell ref="H281:I281"/>
    <mergeCell ref="E294:F294"/>
    <mergeCell ref="E282:F282"/>
    <mergeCell ref="E293:F293"/>
    <mergeCell ref="E291:F291"/>
    <mergeCell ref="E239:F239"/>
    <mergeCell ref="E240:F240"/>
    <mergeCell ref="E273:F273"/>
    <mergeCell ref="E242:F242"/>
    <mergeCell ref="E243:F243"/>
    <mergeCell ref="E244:F244"/>
    <mergeCell ref="E270:F270"/>
    <mergeCell ref="H270:I270"/>
    <mergeCell ref="E272:F272"/>
    <mergeCell ref="H272:I272"/>
    <mergeCell ref="E220:F220"/>
    <mergeCell ref="E221:F221"/>
    <mergeCell ref="E224:F224"/>
    <mergeCell ref="H266:I266"/>
    <mergeCell ref="E222:F222"/>
    <mergeCell ref="E223:F223"/>
    <mergeCell ref="E171:F171"/>
    <mergeCell ref="E202:F202"/>
    <mergeCell ref="E210:F210"/>
    <mergeCell ref="E179:F179"/>
    <mergeCell ref="E175:F175"/>
    <mergeCell ref="E212:F212"/>
    <mergeCell ref="E180:F180"/>
    <mergeCell ref="E205:F205"/>
    <mergeCell ref="E207:F207"/>
    <mergeCell ref="E187:F187"/>
    <mergeCell ref="E215:F215"/>
    <mergeCell ref="H215:I215"/>
    <mergeCell ref="E173:F173"/>
    <mergeCell ref="E193:F193"/>
    <mergeCell ref="H194:I194"/>
    <mergeCell ref="E190:F190"/>
    <mergeCell ref="E201:F201"/>
    <mergeCell ref="H186:I186"/>
    <mergeCell ref="E200:F200"/>
    <mergeCell ref="H192:I192"/>
    <mergeCell ref="E162:F162"/>
    <mergeCell ref="H168:I168"/>
    <mergeCell ref="E161:F161"/>
    <mergeCell ref="E166:F166"/>
    <mergeCell ref="H166:I166"/>
    <mergeCell ref="E159:F159"/>
    <mergeCell ref="E160:F160"/>
    <mergeCell ref="H159:I159"/>
    <mergeCell ref="E165:F165"/>
    <mergeCell ref="H165:I165"/>
    <mergeCell ref="H154:I154"/>
    <mergeCell ref="E155:F155"/>
    <mergeCell ref="E156:F156"/>
    <mergeCell ref="E157:F157"/>
    <mergeCell ref="E158:F158"/>
    <mergeCell ref="E167:F167"/>
    <mergeCell ref="H167:I167"/>
    <mergeCell ref="E163:F163"/>
    <mergeCell ref="H161:I161"/>
    <mergeCell ref="H162:I162"/>
    <mergeCell ref="E140:F140"/>
    <mergeCell ref="H140:I140"/>
    <mergeCell ref="H149:I149"/>
    <mergeCell ref="E152:F152"/>
    <mergeCell ref="H152:I152"/>
    <mergeCell ref="E150:F150"/>
    <mergeCell ref="H150:I150"/>
    <mergeCell ref="E145:F145"/>
    <mergeCell ref="E151:F151"/>
    <mergeCell ref="H151:I151"/>
    <mergeCell ref="E138:F138"/>
    <mergeCell ref="H138:I138"/>
    <mergeCell ref="E143:F143"/>
    <mergeCell ref="H143:I143"/>
    <mergeCell ref="E139:F139"/>
    <mergeCell ref="E141:F141"/>
    <mergeCell ref="E142:F142"/>
    <mergeCell ref="H139:I139"/>
    <mergeCell ref="H141:I141"/>
    <mergeCell ref="H142:I142"/>
    <mergeCell ref="E136:F136"/>
    <mergeCell ref="H136:I136"/>
    <mergeCell ref="E135:F135"/>
    <mergeCell ref="H135:I135"/>
    <mergeCell ref="E137:F137"/>
    <mergeCell ref="H137:I137"/>
    <mergeCell ref="E133:F133"/>
    <mergeCell ref="H133:I133"/>
    <mergeCell ref="E132:F132"/>
    <mergeCell ref="H132:I132"/>
    <mergeCell ref="E134:F134"/>
    <mergeCell ref="H134:I134"/>
    <mergeCell ref="E128:F128"/>
    <mergeCell ref="H128:I128"/>
    <mergeCell ref="E131:F131"/>
    <mergeCell ref="H131:I131"/>
    <mergeCell ref="E130:F130"/>
    <mergeCell ref="H130:I130"/>
    <mergeCell ref="E129:F129"/>
    <mergeCell ref="H129:I129"/>
    <mergeCell ref="E124:F124"/>
    <mergeCell ref="H124:I124"/>
    <mergeCell ref="E125:F125"/>
    <mergeCell ref="H125:I125"/>
    <mergeCell ref="E127:F127"/>
    <mergeCell ref="H127:I127"/>
    <mergeCell ref="E126:F126"/>
    <mergeCell ref="H126:I126"/>
    <mergeCell ref="E120:F120"/>
    <mergeCell ref="H120:I120"/>
    <mergeCell ref="E121:F121"/>
    <mergeCell ref="H121:I121"/>
    <mergeCell ref="E122:F122"/>
    <mergeCell ref="H122:I122"/>
    <mergeCell ref="E123:F123"/>
    <mergeCell ref="H123:I123"/>
    <mergeCell ref="E117:F117"/>
    <mergeCell ref="H117:I117"/>
    <mergeCell ref="E118:F118"/>
    <mergeCell ref="H118:I118"/>
    <mergeCell ref="E119:F119"/>
    <mergeCell ref="H119:I119"/>
    <mergeCell ref="E114:F114"/>
    <mergeCell ref="H114:I114"/>
    <mergeCell ref="E115:F115"/>
    <mergeCell ref="H115:I115"/>
    <mergeCell ref="E116:F116"/>
    <mergeCell ref="H116:I116"/>
    <mergeCell ref="E111:F111"/>
    <mergeCell ref="H111:I111"/>
    <mergeCell ref="E112:F112"/>
    <mergeCell ref="H112:I112"/>
    <mergeCell ref="E113:F113"/>
    <mergeCell ref="H113:I113"/>
    <mergeCell ref="E108:F108"/>
    <mergeCell ref="H108:I108"/>
    <mergeCell ref="E109:F109"/>
    <mergeCell ref="H109:I109"/>
    <mergeCell ref="E110:F110"/>
    <mergeCell ref="H110:I110"/>
    <mergeCell ref="E105:F105"/>
    <mergeCell ref="H105:I105"/>
    <mergeCell ref="E106:F106"/>
    <mergeCell ref="H106:I106"/>
    <mergeCell ref="E107:F107"/>
    <mergeCell ref="H107:I107"/>
    <mergeCell ref="E102:F102"/>
    <mergeCell ref="H102:I102"/>
    <mergeCell ref="E103:F103"/>
    <mergeCell ref="H103:I103"/>
    <mergeCell ref="E104:F104"/>
    <mergeCell ref="H104:I104"/>
    <mergeCell ref="E99:F99"/>
    <mergeCell ref="H99:I99"/>
    <mergeCell ref="E100:F100"/>
    <mergeCell ref="H100:I100"/>
    <mergeCell ref="E101:F101"/>
    <mergeCell ref="H101:I101"/>
    <mergeCell ref="E96:F96"/>
    <mergeCell ref="H96:I96"/>
    <mergeCell ref="E97:F97"/>
    <mergeCell ref="H97:I97"/>
    <mergeCell ref="E98:F98"/>
    <mergeCell ref="H98:I98"/>
    <mergeCell ref="E93:F93"/>
    <mergeCell ref="H93:I93"/>
    <mergeCell ref="E94:F94"/>
    <mergeCell ref="H94:I94"/>
    <mergeCell ref="E95:F95"/>
    <mergeCell ref="H95:I95"/>
    <mergeCell ref="E90:F90"/>
    <mergeCell ref="H90:I90"/>
    <mergeCell ref="E91:F91"/>
    <mergeCell ref="H91:I91"/>
    <mergeCell ref="E92:F92"/>
    <mergeCell ref="H92:I92"/>
    <mergeCell ref="E87:F87"/>
    <mergeCell ref="H87:I87"/>
    <mergeCell ref="E88:F88"/>
    <mergeCell ref="H88:I88"/>
    <mergeCell ref="E89:F89"/>
    <mergeCell ref="H89:I89"/>
    <mergeCell ref="E84:F84"/>
    <mergeCell ref="H84:I84"/>
    <mergeCell ref="E85:F85"/>
    <mergeCell ref="H85:I85"/>
    <mergeCell ref="E86:F86"/>
    <mergeCell ref="H86:I86"/>
    <mergeCell ref="E81:F81"/>
    <mergeCell ref="H81:I81"/>
    <mergeCell ref="E82:F82"/>
    <mergeCell ref="H82:I82"/>
    <mergeCell ref="E83:F83"/>
    <mergeCell ref="H83:I83"/>
    <mergeCell ref="H75:I75"/>
    <mergeCell ref="E76:F76"/>
    <mergeCell ref="H76:I76"/>
    <mergeCell ref="E74:F74"/>
    <mergeCell ref="H74:I74"/>
    <mergeCell ref="E69:F69"/>
    <mergeCell ref="H70:I70"/>
    <mergeCell ref="H71:I71"/>
    <mergeCell ref="E50:F50"/>
    <mergeCell ref="H49:I49"/>
    <mergeCell ref="H50:I50"/>
    <mergeCell ref="H58:I58"/>
    <mergeCell ref="E58:F58"/>
    <mergeCell ref="E72:F72"/>
    <mergeCell ref="H72:I72"/>
    <mergeCell ref="H68:I68"/>
    <mergeCell ref="H69:I69"/>
    <mergeCell ref="E65:F65"/>
    <mergeCell ref="E43:F43"/>
    <mergeCell ref="H43:I43"/>
    <mergeCell ref="E44:F44"/>
    <mergeCell ref="H44:I44"/>
    <mergeCell ref="E45:F45"/>
    <mergeCell ref="H45:I45"/>
    <mergeCell ref="E40:F40"/>
    <mergeCell ref="H40:I40"/>
    <mergeCell ref="E41:F41"/>
    <mergeCell ref="H41:I41"/>
    <mergeCell ref="E42:F42"/>
    <mergeCell ref="H42:I42"/>
    <mergeCell ref="E31:F31"/>
    <mergeCell ref="H31:I31"/>
    <mergeCell ref="E32:F32"/>
    <mergeCell ref="H32:I32"/>
    <mergeCell ref="E39:F39"/>
    <mergeCell ref="H39:I39"/>
    <mergeCell ref="E35:F35"/>
    <mergeCell ref="H35:I35"/>
    <mergeCell ref="E33:F33"/>
    <mergeCell ref="H33:I33"/>
    <mergeCell ref="E30:F30"/>
    <mergeCell ref="H30:I30"/>
    <mergeCell ref="E28:F28"/>
    <mergeCell ref="E29:F29"/>
    <mergeCell ref="H28:I28"/>
    <mergeCell ref="H29:I29"/>
    <mergeCell ref="H24:I24"/>
    <mergeCell ref="E25:F25"/>
    <mergeCell ref="H25:I25"/>
    <mergeCell ref="E26:F26"/>
    <mergeCell ref="H26:I26"/>
    <mergeCell ref="E27:F27"/>
    <mergeCell ref="H27:I27"/>
    <mergeCell ref="E24:F24"/>
    <mergeCell ref="H20:I20"/>
    <mergeCell ref="E21:F21"/>
    <mergeCell ref="H21:I21"/>
    <mergeCell ref="E22:F22"/>
    <mergeCell ref="H22:I22"/>
    <mergeCell ref="E23:F23"/>
    <mergeCell ref="H23:I23"/>
    <mergeCell ref="E20:F20"/>
    <mergeCell ref="H16:I16"/>
    <mergeCell ref="E17:F17"/>
    <mergeCell ref="H17:I17"/>
    <mergeCell ref="E18:F18"/>
    <mergeCell ref="H18:I18"/>
    <mergeCell ref="E19:F19"/>
    <mergeCell ref="H19:I19"/>
    <mergeCell ref="E16:F16"/>
    <mergeCell ref="H12:I12"/>
    <mergeCell ref="E13:F13"/>
    <mergeCell ref="H13:I13"/>
    <mergeCell ref="E14:F14"/>
    <mergeCell ref="H14:I14"/>
    <mergeCell ref="E15:F15"/>
    <mergeCell ref="H15:I15"/>
    <mergeCell ref="G9:G10"/>
    <mergeCell ref="H9:I10"/>
    <mergeCell ref="J9:J10"/>
    <mergeCell ref="K9:K10"/>
    <mergeCell ref="L9:M9"/>
    <mergeCell ref="E11:F11"/>
    <mergeCell ref="H11:I11"/>
    <mergeCell ref="B7:E7"/>
    <mergeCell ref="B9:B10"/>
    <mergeCell ref="C9:C10"/>
    <mergeCell ref="D9:D10"/>
    <mergeCell ref="E9:F10"/>
    <mergeCell ref="E12:F12"/>
    <mergeCell ref="I1:M1"/>
    <mergeCell ref="I2:M2"/>
    <mergeCell ref="I3:M3"/>
    <mergeCell ref="I4:M4"/>
    <mergeCell ref="B5:M5"/>
    <mergeCell ref="B6:E6"/>
    <mergeCell ref="E267:F267"/>
    <mergeCell ref="E260:F260"/>
    <mergeCell ref="E232:F232"/>
    <mergeCell ref="E233:F233"/>
    <mergeCell ref="E234:F234"/>
    <mergeCell ref="E258:F258"/>
    <mergeCell ref="E237:F237"/>
    <mergeCell ref="E238:F238"/>
    <mergeCell ref="E246:F246"/>
    <mergeCell ref="E46:F46"/>
    <mergeCell ref="H46:I46"/>
    <mergeCell ref="E47:F47"/>
    <mergeCell ref="H47:I47"/>
    <mergeCell ref="E48:F48"/>
    <mergeCell ref="H191:I191"/>
    <mergeCell ref="H48:I48"/>
    <mergeCell ref="E51:F51"/>
    <mergeCell ref="H51:I51"/>
    <mergeCell ref="E49:F49"/>
    <mergeCell ref="E52:F52"/>
    <mergeCell ref="H52:I52"/>
    <mergeCell ref="E56:F56"/>
    <mergeCell ref="H56:I56"/>
    <mergeCell ref="E54:F54"/>
    <mergeCell ref="H54:I54"/>
    <mergeCell ref="E55:F55"/>
    <mergeCell ref="H55:I55"/>
    <mergeCell ref="E53:F53"/>
    <mergeCell ref="H53:I53"/>
    <mergeCell ref="H57:I57"/>
    <mergeCell ref="E57:F57"/>
    <mergeCell ref="E64:F64"/>
    <mergeCell ref="H64:I64"/>
    <mergeCell ref="H59:I59"/>
    <mergeCell ref="E59:F59"/>
    <mergeCell ref="E61:F61"/>
    <mergeCell ref="H61:I61"/>
    <mergeCell ref="E62:F62"/>
    <mergeCell ref="H62:I62"/>
    <mergeCell ref="H145:I145"/>
    <mergeCell ref="E144:F144"/>
    <mergeCell ref="H144:I144"/>
    <mergeCell ref="E73:F73"/>
    <mergeCell ref="E70:F70"/>
    <mergeCell ref="E71:F71"/>
    <mergeCell ref="H79:I79"/>
    <mergeCell ref="E80:F80"/>
    <mergeCell ref="H80:I80"/>
    <mergeCell ref="E78:F78"/>
    <mergeCell ref="H78:I78"/>
    <mergeCell ref="E79:F79"/>
    <mergeCell ref="H65:I65"/>
    <mergeCell ref="H66:I66"/>
    <mergeCell ref="H67:I67"/>
    <mergeCell ref="E66:F66"/>
    <mergeCell ref="E67:F67"/>
    <mergeCell ref="E68:F68"/>
    <mergeCell ref="E75:F75"/>
    <mergeCell ref="H73:I73"/>
    <mergeCell ref="E146:F146"/>
    <mergeCell ref="H155:I155"/>
    <mergeCell ref="H156:I156"/>
    <mergeCell ref="H157:I157"/>
    <mergeCell ref="H146:I146"/>
    <mergeCell ref="E148:F148"/>
    <mergeCell ref="H148:I148"/>
    <mergeCell ref="E149:F149"/>
    <mergeCell ref="H153:I153"/>
    <mergeCell ref="E154:F154"/>
    <mergeCell ref="E77:F77"/>
    <mergeCell ref="H77:I77"/>
    <mergeCell ref="H255:I255"/>
    <mergeCell ref="H173:I173"/>
    <mergeCell ref="E248:F248"/>
    <mergeCell ref="H248:I248"/>
    <mergeCell ref="E169:F169"/>
    <mergeCell ref="E147:F147"/>
    <mergeCell ref="H147:I147"/>
    <mergeCell ref="E214:F214"/>
    <mergeCell ref="E203:F203"/>
    <mergeCell ref="E204:F204"/>
    <mergeCell ref="H205:I205"/>
    <mergeCell ref="E247:F247"/>
    <mergeCell ref="E225:F225"/>
    <mergeCell ref="E226:F226"/>
    <mergeCell ref="E228:F228"/>
    <mergeCell ref="E235:F235"/>
    <mergeCell ref="E236:F236"/>
    <mergeCell ref="E229:F229"/>
    <mergeCell ref="E153:F153"/>
    <mergeCell ref="H262:I262"/>
    <mergeCell ref="H263:I263"/>
    <mergeCell ref="H293:I293"/>
    <mergeCell ref="H292:I292"/>
    <mergeCell ref="H210:I210"/>
    <mergeCell ref="E192:F192"/>
    <mergeCell ref="H195:I195"/>
    <mergeCell ref="H200:I200"/>
    <mergeCell ref="E208:F208"/>
    <mergeCell ref="H260:I260"/>
    <mergeCell ref="E255:F255"/>
    <mergeCell ref="E259:F259"/>
    <mergeCell ref="H209:I209"/>
    <mergeCell ref="H203:I203"/>
    <mergeCell ref="H204:I204"/>
    <mergeCell ref="H214:I214"/>
    <mergeCell ref="E250:F250"/>
    <mergeCell ref="H208:I208"/>
    <mergeCell ref="H207:I207"/>
    <mergeCell ref="H294:I294"/>
    <mergeCell ref="H265:I265"/>
    <mergeCell ref="E261:F261"/>
    <mergeCell ref="E262:F262"/>
    <mergeCell ref="E264:F264"/>
    <mergeCell ref="H261:I261"/>
    <mergeCell ref="H267:I267"/>
    <mergeCell ref="H273:I273"/>
    <mergeCell ref="E268:F268"/>
    <mergeCell ref="H268:I268"/>
    <mergeCell ref="E292:F292"/>
    <mergeCell ref="E265:F265"/>
    <mergeCell ref="E266:F266"/>
    <mergeCell ref="H264:I264"/>
    <mergeCell ref="H258:I258"/>
    <mergeCell ref="H254:I254"/>
    <mergeCell ref="H259:I259"/>
    <mergeCell ref="E254:F254"/>
    <mergeCell ref="E269:F269"/>
    <mergeCell ref="H269:I269"/>
    <mergeCell ref="E263:F263"/>
    <mergeCell ref="H178:I178"/>
    <mergeCell ref="E174:F174"/>
    <mergeCell ref="H174:I174"/>
    <mergeCell ref="H170:I170"/>
    <mergeCell ref="H171:I171"/>
    <mergeCell ref="H179:I179"/>
    <mergeCell ref="H175:I175"/>
    <mergeCell ref="H176:I176"/>
    <mergeCell ref="H177:I177"/>
    <mergeCell ref="E164:F164"/>
    <mergeCell ref="H164:I164"/>
    <mergeCell ref="H169:I169"/>
    <mergeCell ref="E196:F196"/>
    <mergeCell ref="H196:I196"/>
    <mergeCell ref="E178:F178"/>
    <mergeCell ref="E170:F170"/>
    <mergeCell ref="E189:F189"/>
    <mergeCell ref="H189:I189"/>
    <mergeCell ref="E191:F191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landscape" pageOrder="overThenDown" paperSize="9" scale="80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Microsoft</cp:lastModifiedBy>
  <cp:lastPrinted>2024-06-24T12:44:55Z</cp:lastPrinted>
  <dcterms:created xsi:type="dcterms:W3CDTF">2024-03-21T09:22:22Z</dcterms:created>
  <dcterms:modified xsi:type="dcterms:W3CDTF">2024-06-24T12:54:16Z</dcterms:modified>
  <cp:category/>
  <cp:version/>
  <cp:contentType/>
  <cp:contentStatus/>
</cp:coreProperties>
</file>